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richData/rdsupportingpropertybag.xml" ContentType="application/vnd.ms-excel.rdsupportingpropertybag+xml"/>
  <Override PartName="/xl/richData/richStyles.xml" ContentType="application/vnd.ms-excel.richstyles+xml"/>
  <Override PartName="/xl/richData/rdRichValueTypes.xml" ContentType="application/vnd.ms-excel.rdrichvaluetypes+xml"/>
  <Override PartName="/xl/richData/rdsupportingpropertybagstructure.xml" ContentType="application/vnd.ms-excel.rdsupportingpropertybagstructure+xml"/>
  <Override PartName="/xl/richData/rdrichvalue.xml" ContentType="application/vnd.ms-excel.rdrichvalue+xml"/>
  <Override PartName="/xl/richData/rdrichvaluestructure.xml" ContentType="application/vnd.ms-excel.rdrichvaluestructur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telamon/Documents/Investing/"/>
    </mc:Choice>
  </mc:AlternateContent>
  <xr:revisionPtr revIDLastSave="0" documentId="13_ncr:1_{345C3913-8B0B-E748-9482-110E509173F2}" xr6:coauthVersionLast="36" xr6:coauthVersionMax="47" xr10:uidLastSave="{00000000-0000-0000-0000-000000000000}"/>
  <bookViews>
    <workbookView xWindow="560" yWindow="820" windowWidth="26820" windowHeight="15380" activeTab="1" xr2:uid="{00000000-000D-0000-FFFF-FFFF00000000}"/>
  </bookViews>
  <sheets>
    <sheet name="Master" sheetId="47" r:id="rId1"/>
    <sheet name="Dashboard" sheetId="48" r:id="rId2"/>
    <sheet name="Accenture" sheetId="2" r:id="rId3"/>
    <sheet name="Algonquin" sheetId="3" r:id="rId4"/>
    <sheet name="Alibaba" sheetId="4" r:id="rId5"/>
    <sheet name="Alphabet" sheetId="5" r:id="rId6"/>
    <sheet name="AltaGas" sheetId="6" r:id="rId7"/>
    <sheet name="Amazon.com" sheetId="7" r:id="rId8"/>
    <sheet name="AngloAmerican" sheetId="8" r:id="rId9"/>
    <sheet name="Apple" sheetId="9" r:id="rId10"/>
    <sheet name="AT&amp;T" sheetId="10" r:id="rId11"/>
    <sheet name="Atlantica" sheetId="11" r:id="rId12"/>
    <sheet name="BMO" sheetId="12" r:id="rId13"/>
    <sheet name="Berkshire" sheetId="13" r:id="rId14"/>
    <sheet name="BP" sheetId="14" r:id="rId15"/>
    <sheet name="BIPC" sheetId="15" r:id="rId16"/>
    <sheet name="BEPC" sheetId="16" r:id="rId17"/>
    <sheet name="BTB" sheetId="17" r:id="rId18"/>
    <sheet name="Chevron" sheetId="18" r:id="rId19"/>
    <sheet name="Costco" sheetId="19" r:id="rId20"/>
    <sheet name="Discover" sheetId="20" r:id="rId21"/>
    <sheet name="eBay" sheetId="21" r:id="rId22"/>
    <sheet name="Enbridge" sheetId="22" r:id="rId23"/>
    <sheet name="Exxon" sheetId="23" r:id="rId24"/>
    <sheet name="Fortis" sheetId="24" r:id="rId25"/>
    <sheet name="Glencore" sheetId="25" r:id="rId26"/>
    <sheet name="GlobalMed" sheetId="26" r:id="rId27"/>
    <sheet name="BA" sheetId="27" r:id="rId28"/>
    <sheet name="JPMorgan" sheetId="28" r:id="rId29"/>
    <sheet name="Manulife" sheetId="29" r:id="rId30"/>
    <sheet name="Markel" sheetId="30" r:id="rId31"/>
    <sheet name="Mastercard" sheetId="31" r:id="rId32"/>
    <sheet name="MercadoLibre" sheetId="32" r:id="rId33"/>
    <sheet name="Microsoft" sheetId="33" r:id="rId34"/>
    <sheet name="NFI" sheetId="34" r:id="rId35"/>
    <sheet name="NXP" sheetId="35" r:id="rId36"/>
    <sheet name="PayPal" sheetId="36" r:id="rId37"/>
    <sheet name="Rio" sheetId="37" r:id="rId38"/>
    <sheet name="Shell" sheetId="38" r:id="rId39"/>
    <sheet name="Saputo" sheetId="39" r:id="rId40"/>
    <sheet name="SunLife" sheetId="40" r:id="rId41"/>
    <sheet name="TCEnergy" sheetId="41" r:id="rId42"/>
    <sheet name="TELUS" sheetId="42" r:id="rId43"/>
    <sheet name="NYMellon" sheetId="43" r:id="rId44"/>
    <sheet name="Scotia" sheetId="44" r:id="rId45"/>
    <sheet name="TransDigm" sheetId="45" r:id="rId46"/>
    <sheet name="Visa" sheetId="46" r:id="rId47"/>
  </sheets>
  <definedNames>
    <definedName name="_xlnm._FilterDatabase" localSheetId="1" hidden="1">Dashboard!$A$1:$A$2</definedName>
    <definedName name="_xlnm._FilterDatabase" localSheetId="0" hidden="1">Master!$A$1:$F$2</definedName>
  </definedNames>
  <calcPr calcId="181029"/>
</workbook>
</file>

<file path=xl/calcChain.xml><?xml version="1.0" encoding="utf-8"?>
<calcChain xmlns="http://schemas.openxmlformats.org/spreadsheetml/2006/main">
  <c r="C3" i="48" l="1"/>
  <c r="C4" i="48"/>
  <c r="C5" i="48"/>
  <c r="C6" i="48"/>
  <c r="C7" i="48"/>
  <c r="C8" i="48"/>
  <c r="C9" i="48"/>
  <c r="C10" i="48"/>
  <c r="C11" i="48"/>
  <c r="C12" i="48"/>
  <c r="C13" i="48"/>
  <c r="C14" i="48"/>
  <c r="C15" i="48"/>
  <c r="C16" i="48"/>
  <c r="C17" i="48"/>
  <c r="C18" i="48"/>
  <c r="C19" i="48"/>
  <c r="C20" i="48"/>
  <c r="C21" i="48"/>
  <c r="C22" i="48"/>
  <c r="C23" i="48"/>
  <c r="C24" i="48"/>
  <c r="C25" i="48"/>
  <c r="C26" i="48"/>
  <c r="C27" i="48"/>
  <c r="C28" i="48"/>
  <c r="C29" i="48"/>
  <c r="C30" i="48"/>
  <c r="C31" i="48"/>
  <c r="C32" i="48"/>
  <c r="C33" i="48"/>
  <c r="C34" i="48"/>
  <c r="C35" i="48"/>
  <c r="C36" i="48"/>
  <c r="C37" i="48"/>
  <c r="C38" i="48"/>
  <c r="C39" i="48"/>
  <c r="C40" i="48"/>
  <c r="C41" i="48"/>
  <c r="C42" i="48"/>
  <c r="C43" i="48"/>
  <c r="C44" i="48"/>
  <c r="C45" i="48"/>
  <c r="C46" i="48"/>
  <c r="C2" i="48"/>
  <c r="D3" i="48"/>
  <c r="D4" i="48"/>
  <c r="D5" i="48"/>
  <c r="D6" i="48"/>
  <c r="D7" i="48"/>
  <c r="D8" i="48"/>
  <c r="D9" i="48"/>
  <c r="D10" i="48"/>
  <c r="D11" i="48"/>
  <c r="D12" i="48"/>
  <c r="D13" i="48"/>
  <c r="D14" i="48"/>
  <c r="D15" i="48"/>
  <c r="D16" i="48"/>
  <c r="D17" i="48"/>
  <c r="D18" i="48"/>
  <c r="D19" i="48"/>
  <c r="D20" i="48"/>
  <c r="D21" i="48"/>
  <c r="D22" i="48"/>
  <c r="D23" i="48"/>
  <c r="D24" i="48"/>
  <c r="D25" i="48"/>
  <c r="D26" i="48"/>
  <c r="D27" i="48"/>
  <c r="D28" i="48"/>
  <c r="D29" i="48"/>
  <c r="D30" i="48"/>
  <c r="D31" i="48"/>
  <c r="D32" i="48"/>
  <c r="D33" i="48"/>
  <c r="D34" i="48"/>
  <c r="D35" i="48"/>
  <c r="D36" i="48"/>
  <c r="D37" i="48"/>
  <c r="D38" i="48"/>
  <c r="D39" i="48"/>
  <c r="D40" i="48"/>
  <c r="D41" i="48"/>
  <c r="D42" i="48"/>
  <c r="D43" i="48"/>
  <c r="D44" i="48"/>
  <c r="D45" i="48"/>
  <c r="D46" i="48"/>
  <c r="D2" i="48"/>
  <c r="B2" i="48"/>
  <c r="O7" i="46" l="1"/>
  <c r="O7" i="45"/>
  <c r="O7" i="44"/>
  <c r="O13" i="44" s="1"/>
  <c r="O19" i="44" s="1"/>
  <c r="O7" i="43"/>
  <c r="O13" i="43" s="1"/>
  <c r="O19" i="43" s="1"/>
  <c r="O7" i="42"/>
  <c r="O7" i="41"/>
  <c r="O7" i="40"/>
  <c r="O13" i="40" s="1"/>
  <c r="O19" i="40" s="1"/>
  <c r="O7" i="39"/>
  <c r="O7" i="38"/>
  <c r="O7" i="37"/>
  <c r="O7" i="36"/>
  <c r="O7" i="35"/>
  <c r="O7" i="34"/>
  <c r="O7" i="33"/>
  <c r="O7" i="32"/>
  <c r="O7" i="31"/>
  <c r="O7" i="30"/>
  <c r="O13" i="30" s="1"/>
  <c r="O19" i="30" s="1"/>
  <c r="O7" i="29"/>
  <c r="O13" i="29" s="1"/>
  <c r="O19" i="29" s="1"/>
  <c r="O7" i="28"/>
  <c r="O13" i="28" s="1"/>
  <c r="O19" i="28" s="1"/>
  <c r="O7" i="27"/>
  <c r="O7" i="26"/>
  <c r="O7" i="25"/>
  <c r="O7" i="24"/>
  <c r="O7" i="23"/>
  <c r="O7" i="22"/>
  <c r="O7" i="21"/>
  <c r="O7" i="20"/>
  <c r="O7" i="19"/>
  <c r="O7" i="18"/>
  <c r="O7" i="17"/>
  <c r="O7" i="16"/>
  <c r="O7" i="15"/>
  <c r="O7" i="14"/>
  <c r="O7" i="13"/>
  <c r="O13" i="13" s="1"/>
  <c r="O19" i="13" s="1"/>
  <c r="O7" i="12"/>
  <c r="O13" i="12" s="1"/>
  <c r="O19" i="12" s="1"/>
  <c r="O7" i="11"/>
  <c r="O7" i="10"/>
  <c r="O7" i="9"/>
  <c r="O7" i="8"/>
  <c r="O7" i="7"/>
  <c r="O7" i="6"/>
  <c r="O7" i="5"/>
  <c r="O7" i="4"/>
  <c r="O7" i="3"/>
  <c r="O7" i="2"/>
  <c r="D18" i="44" l="1"/>
  <c r="C18" i="44"/>
  <c r="D12" i="44"/>
  <c r="C12" i="44"/>
  <c r="E6" i="44"/>
  <c r="N6" i="44" s="1"/>
  <c r="B2" i="44"/>
  <c r="D18" i="43"/>
  <c r="C18" i="43"/>
  <c r="D12" i="43"/>
  <c r="C12" i="43"/>
  <c r="E6" i="43"/>
  <c r="N6" i="43" s="1"/>
  <c r="B2" i="43"/>
  <c r="D18" i="40"/>
  <c r="C18" i="40"/>
  <c r="D12" i="40"/>
  <c r="C12" i="40"/>
  <c r="E6" i="40"/>
  <c r="N6" i="40" s="1"/>
  <c r="B2" i="40"/>
  <c r="D18" i="30"/>
  <c r="C18" i="30"/>
  <c r="E18" i="30" s="1"/>
  <c r="N18" i="30" s="1"/>
  <c r="S20" i="30" s="1"/>
  <c r="D12" i="30"/>
  <c r="C12" i="30"/>
  <c r="E6" i="30"/>
  <c r="N6" i="30" s="1"/>
  <c r="B2" i="30"/>
  <c r="E18" i="29"/>
  <c r="N18" i="29" s="1"/>
  <c r="S20" i="29" s="1"/>
  <c r="D18" i="29"/>
  <c r="C18" i="29"/>
  <c r="D12" i="29"/>
  <c r="C12" i="29"/>
  <c r="E6" i="29"/>
  <c r="N6" i="29" s="1"/>
  <c r="B2" i="29"/>
  <c r="D18" i="28"/>
  <c r="C18" i="28"/>
  <c r="D12" i="28"/>
  <c r="C12" i="28"/>
  <c r="E6" i="28"/>
  <c r="N6" i="28" s="1"/>
  <c r="B2" i="28"/>
  <c r="D18" i="13"/>
  <c r="C18" i="13"/>
  <c r="D12" i="13"/>
  <c r="C12" i="13"/>
  <c r="E6" i="13"/>
  <c r="N6" i="13" s="1"/>
  <c r="B2" i="13"/>
  <c r="D18" i="12"/>
  <c r="D12" i="12"/>
  <c r="C18" i="12"/>
  <c r="C12" i="12"/>
  <c r="E18" i="12"/>
  <c r="N18" i="12" s="1"/>
  <c r="D20" i="12" s="1"/>
  <c r="E12" i="12"/>
  <c r="N12" i="12" s="1"/>
  <c r="D14" i="12" s="1"/>
  <c r="O13" i="20"/>
  <c r="O19" i="20" s="1"/>
  <c r="O13" i="46"/>
  <c r="O19" i="46" s="1"/>
  <c r="O13" i="36"/>
  <c r="O19" i="36" s="1"/>
  <c r="O13" i="33"/>
  <c r="O19" i="33" s="1"/>
  <c r="O13" i="21"/>
  <c r="O19" i="21" s="1"/>
  <c r="O13" i="9"/>
  <c r="O19" i="9" s="1"/>
  <c r="O13" i="7"/>
  <c r="O19" i="7" s="1"/>
  <c r="O13" i="5"/>
  <c r="O19" i="5" s="1"/>
  <c r="E18" i="44" l="1"/>
  <c r="N18" i="44" s="1"/>
  <c r="S20" i="44" s="1"/>
  <c r="E18" i="28"/>
  <c r="N18" i="28" s="1"/>
  <c r="S20" i="28" s="1"/>
  <c r="E12" i="29"/>
  <c r="N12" i="29" s="1"/>
  <c r="D14" i="29" s="1"/>
  <c r="E24" i="29" s="1"/>
  <c r="F24" i="29" s="1"/>
  <c r="E12" i="40"/>
  <c r="N12" i="40" s="1"/>
  <c r="S14" i="40" s="1"/>
  <c r="E18" i="43"/>
  <c r="N18" i="43" s="1"/>
  <c r="D20" i="43" s="1"/>
  <c r="E25" i="43" s="1"/>
  <c r="F25" i="43" s="1"/>
  <c r="E12" i="44"/>
  <c r="N12" i="44" s="1"/>
  <c r="S14" i="44" s="1"/>
  <c r="E12" i="43"/>
  <c r="N12" i="43" s="1"/>
  <c r="D14" i="43" s="1"/>
  <c r="E24" i="43" s="1"/>
  <c r="F24" i="43" s="1"/>
  <c r="E18" i="40"/>
  <c r="N18" i="40" s="1"/>
  <c r="S20" i="40" s="1"/>
  <c r="E12" i="30"/>
  <c r="N12" i="30" s="1"/>
  <c r="S14" i="30" s="1"/>
  <c r="D20" i="29"/>
  <c r="E25" i="29" s="1"/>
  <c r="F25" i="29" s="1"/>
  <c r="E12" i="28"/>
  <c r="N12" i="28" s="1"/>
  <c r="S14" i="28" s="1"/>
  <c r="E12" i="13"/>
  <c r="N12" i="13" s="1"/>
  <c r="D14" i="13" s="1"/>
  <c r="E24" i="13" s="1"/>
  <c r="F24" i="13" s="1"/>
  <c r="E18" i="13"/>
  <c r="N18" i="13" s="1"/>
  <c r="S20" i="13" s="1"/>
  <c r="D14" i="44"/>
  <c r="E24" i="44" s="1"/>
  <c r="F24" i="44" s="1"/>
  <c r="S8" i="44"/>
  <c r="D8" i="44"/>
  <c r="E23" i="44" s="1"/>
  <c r="F23" i="44" s="1"/>
  <c r="D8" i="43"/>
  <c r="E23" i="43" s="1"/>
  <c r="F23" i="43" s="1"/>
  <c r="S8" i="43"/>
  <c r="S8" i="40"/>
  <c r="D8" i="40"/>
  <c r="E23" i="40" s="1"/>
  <c r="F23" i="40" s="1"/>
  <c r="D8" i="30"/>
  <c r="E23" i="30" s="1"/>
  <c r="F23" i="30" s="1"/>
  <c r="S8" i="30"/>
  <c r="D20" i="30"/>
  <c r="E25" i="30" s="1"/>
  <c r="F25" i="30" s="1"/>
  <c r="S8" i="29"/>
  <c r="D8" i="29"/>
  <c r="E23" i="29" s="1"/>
  <c r="F23" i="29" s="1"/>
  <c r="S8" i="28"/>
  <c r="D8" i="28"/>
  <c r="E23" i="28" s="1"/>
  <c r="F23" i="28" s="1"/>
  <c r="D8" i="13"/>
  <c r="E23" i="13" s="1"/>
  <c r="F23" i="13" s="1"/>
  <c r="S8" i="13"/>
  <c r="O13" i="32"/>
  <c r="O19" i="32" s="1"/>
  <c r="D20" i="44" l="1"/>
  <c r="E25" i="44" s="1"/>
  <c r="F25" i="44" s="1"/>
  <c r="D14" i="30"/>
  <c r="E24" i="30" s="1"/>
  <c r="F24" i="30" s="1"/>
  <c r="F26" i="30" s="1"/>
  <c r="S14" i="29"/>
  <c r="D20" i="28"/>
  <c r="E25" i="28" s="1"/>
  <c r="F25" i="28" s="1"/>
  <c r="S20" i="43"/>
  <c r="S14" i="43"/>
  <c r="F26" i="29"/>
  <c r="D14" i="40"/>
  <c r="E24" i="40" s="1"/>
  <c r="F24" i="40" s="1"/>
  <c r="F26" i="44"/>
  <c r="D20" i="40"/>
  <c r="E25" i="40" s="1"/>
  <c r="F25" i="40" s="1"/>
  <c r="D14" i="28"/>
  <c r="E24" i="28" s="1"/>
  <c r="F24" i="28" s="1"/>
  <c r="S14" i="13"/>
  <c r="D20" i="13"/>
  <c r="E25" i="13" s="1"/>
  <c r="F25" i="13" s="1"/>
  <c r="F26" i="13" s="1"/>
  <c r="F26" i="43"/>
  <c r="C18" i="46"/>
  <c r="D18" i="46" s="1"/>
  <c r="N17" i="46"/>
  <c r="D17" i="46"/>
  <c r="E17" i="46" s="1"/>
  <c r="F17" i="46" s="1"/>
  <c r="G17" i="46" s="1"/>
  <c r="H17" i="46" s="1"/>
  <c r="I17" i="46" s="1"/>
  <c r="J17" i="46" s="1"/>
  <c r="K17" i="46" s="1"/>
  <c r="L17" i="46" s="1"/>
  <c r="M17" i="46" s="1"/>
  <c r="C12" i="46"/>
  <c r="D12" i="46" s="1"/>
  <c r="N11" i="46"/>
  <c r="D11" i="46"/>
  <c r="E11" i="46" s="1"/>
  <c r="F11" i="46" s="1"/>
  <c r="G11" i="46" s="1"/>
  <c r="H11" i="46" s="1"/>
  <c r="I11" i="46" s="1"/>
  <c r="J11" i="46" s="1"/>
  <c r="K11" i="46" s="1"/>
  <c r="L11" i="46" s="1"/>
  <c r="M11" i="46" s="1"/>
  <c r="C11" i="46"/>
  <c r="C17" i="46" s="1"/>
  <c r="D6" i="46"/>
  <c r="E5" i="46"/>
  <c r="F5" i="46" s="1"/>
  <c r="G5" i="46" s="1"/>
  <c r="H5" i="46" s="1"/>
  <c r="I5" i="46" s="1"/>
  <c r="J5" i="46" s="1"/>
  <c r="K5" i="46" s="1"/>
  <c r="L5" i="46" s="1"/>
  <c r="M5" i="46" s="1"/>
  <c r="B2" i="46"/>
  <c r="C18" i="45"/>
  <c r="D18" i="45" s="1"/>
  <c r="N17" i="45"/>
  <c r="D17" i="45"/>
  <c r="E17" i="45" s="1"/>
  <c r="F17" i="45" s="1"/>
  <c r="G17" i="45" s="1"/>
  <c r="H17" i="45" s="1"/>
  <c r="I17" i="45" s="1"/>
  <c r="J17" i="45" s="1"/>
  <c r="K17" i="45" s="1"/>
  <c r="L17" i="45" s="1"/>
  <c r="M17" i="45" s="1"/>
  <c r="C12" i="45"/>
  <c r="D12" i="45" s="1"/>
  <c r="N11" i="45"/>
  <c r="E11" i="45"/>
  <c r="F11" i="45" s="1"/>
  <c r="G11" i="45" s="1"/>
  <c r="H11" i="45" s="1"/>
  <c r="I11" i="45" s="1"/>
  <c r="J11" i="45" s="1"/>
  <c r="K11" i="45" s="1"/>
  <c r="L11" i="45" s="1"/>
  <c r="M11" i="45" s="1"/>
  <c r="D11" i="45"/>
  <c r="C11" i="45"/>
  <c r="C17" i="45" s="1"/>
  <c r="O13" i="45"/>
  <c r="O19" i="45" s="1"/>
  <c r="D6" i="45"/>
  <c r="E5" i="45"/>
  <c r="F5" i="45" s="1"/>
  <c r="G5" i="45" s="1"/>
  <c r="H5" i="45" s="1"/>
  <c r="I5" i="45" s="1"/>
  <c r="J5" i="45" s="1"/>
  <c r="K5" i="45" s="1"/>
  <c r="L5" i="45" s="1"/>
  <c r="M5" i="45" s="1"/>
  <c r="B2" i="45"/>
  <c r="C18" i="42"/>
  <c r="D18" i="42" s="1"/>
  <c r="N17" i="42"/>
  <c r="D17" i="42"/>
  <c r="E17" i="42" s="1"/>
  <c r="F17" i="42" s="1"/>
  <c r="G17" i="42" s="1"/>
  <c r="H17" i="42" s="1"/>
  <c r="I17" i="42" s="1"/>
  <c r="J17" i="42" s="1"/>
  <c r="K17" i="42" s="1"/>
  <c r="L17" i="42" s="1"/>
  <c r="M17" i="42" s="1"/>
  <c r="C12" i="42"/>
  <c r="D12" i="42" s="1"/>
  <c r="N11" i="42"/>
  <c r="D11" i="42"/>
  <c r="E11" i="42" s="1"/>
  <c r="F11" i="42" s="1"/>
  <c r="G11" i="42" s="1"/>
  <c r="H11" i="42" s="1"/>
  <c r="I11" i="42" s="1"/>
  <c r="J11" i="42" s="1"/>
  <c r="K11" i="42" s="1"/>
  <c r="L11" i="42" s="1"/>
  <c r="M11" i="42" s="1"/>
  <c r="C11" i="42"/>
  <c r="C17" i="42" s="1"/>
  <c r="O13" i="42"/>
  <c r="O19" i="42" s="1"/>
  <c r="D6" i="42"/>
  <c r="E5" i="42"/>
  <c r="F5" i="42" s="1"/>
  <c r="G5" i="42" s="1"/>
  <c r="H5" i="42" s="1"/>
  <c r="I5" i="42" s="1"/>
  <c r="J5" i="42" s="1"/>
  <c r="K5" i="42" s="1"/>
  <c r="L5" i="42" s="1"/>
  <c r="M5" i="42" s="1"/>
  <c r="B2" i="42"/>
  <c r="C18" i="41"/>
  <c r="D18" i="41" s="1"/>
  <c r="N17" i="41"/>
  <c r="D17" i="41"/>
  <c r="E17" i="41" s="1"/>
  <c r="F17" i="41" s="1"/>
  <c r="G17" i="41" s="1"/>
  <c r="H17" i="41" s="1"/>
  <c r="I17" i="41" s="1"/>
  <c r="J17" i="41" s="1"/>
  <c r="K17" i="41" s="1"/>
  <c r="L17" i="41" s="1"/>
  <c r="M17" i="41" s="1"/>
  <c r="C12" i="41"/>
  <c r="D12" i="41" s="1"/>
  <c r="N11" i="41"/>
  <c r="D11" i="41"/>
  <c r="E11" i="41" s="1"/>
  <c r="F11" i="41" s="1"/>
  <c r="G11" i="41" s="1"/>
  <c r="H11" i="41" s="1"/>
  <c r="I11" i="41" s="1"/>
  <c r="J11" i="41" s="1"/>
  <c r="K11" i="41" s="1"/>
  <c r="L11" i="41" s="1"/>
  <c r="M11" i="41" s="1"/>
  <c r="C11" i="41"/>
  <c r="C17" i="41" s="1"/>
  <c r="O13" i="41"/>
  <c r="O19" i="41" s="1"/>
  <c r="D6" i="41"/>
  <c r="E5" i="41"/>
  <c r="F5" i="41" s="1"/>
  <c r="G5" i="41" s="1"/>
  <c r="H5" i="41" s="1"/>
  <c r="I5" i="41" s="1"/>
  <c r="J5" i="41" s="1"/>
  <c r="K5" i="41" s="1"/>
  <c r="L5" i="41" s="1"/>
  <c r="M5" i="41" s="1"/>
  <c r="B2" i="41"/>
  <c r="C18" i="39"/>
  <c r="D18" i="39" s="1"/>
  <c r="N17" i="39"/>
  <c r="D17" i="39"/>
  <c r="E17" i="39" s="1"/>
  <c r="F17" i="39" s="1"/>
  <c r="G17" i="39" s="1"/>
  <c r="H17" i="39" s="1"/>
  <c r="I17" i="39" s="1"/>
  <c r="J17" i="39" s="1"/>
  <c r="K17" i="39" s="1"/>
  <c r="L17" i="39" s="1"/>
  <c r="M17" i="39" s="1"/>
  <c r="C12" i="39"/>
  <c r="D12" i="39" s="1"/>
  <c r="N11" i="39"/>
  <c r="D11" i="39"/>
  <c r="E11" i="39" s="1"/>
  <c r="F11" i="39" s="1"/>
  <c r="G11" i="39" s="1"/>
  <c r="H11" i="39" s="1"/>
  <c r="I11" i="39" s="1"/>
  <c r="J11" i="39" s="1"/>
  <c r="K11" i="39" s="1"/>
  <c r="L11" i="39" s="1"/>
  <c r="M11" i="39" s="1"/>
  <c r="C11" i="39"/>
  <c r="C17" i="39" s="1"/>
  <c r="O13" i="39"/>
  <c r="O19" i="39" s="1"/>
  <c r="D6" i="39"/>
  <c r="E5" i="39"/>
  <c r="F5" i="39" s="1"/>
  <c r="G5" i="39" s="1"/>
  <c r="H5" i="39" s="1"/>
  <c r="I5" i="39" s="1"/>
  <c r="J5" i="39" s="1"/>
  <c r="K5" i="39" s="1"/>
  <c r="L5" i="39" s="1"/>
  <c r="M5" i="39" s="1"/>
  <c r="B2" i="39"/>
  <c r="C18" i="38"/>
  <c r="D18" i="38" s="1"/>
  <c r="N17" i="38"/>
  <c r="D17" i="38"/>
  <c r="E17" i="38" s="1"/>
  <c r="F17" i="38" s="1"/>
  <c r="G17" i="38" s="1"/>
  <c r="H17" i="38" s="1"/>
  <c r="I17" i="38" s="1"/>
  <c r="J17" i="38" s="1"/>
  <c r="K17" i="38" s="1"/>
  <c r="L17" i="38" s="1"/>
  <c r="M17" i="38" s="1"/>
  <c r="C12" i="38"/>
  <c r="D12" i="38" s="1"/>
  <c r="N11" i="38"/>
  <c r="D11" i="38"/>
  <c r="E11" i="38" s="1"/>
  <c r="F11" i="38" s="1"/>
  <c r="G11" i="38" s="1"/>
  <c r="H11" i="38" s="1"/>
  <c r="I11" i="38" s="1"/>
  <c r="J11" i="38" s="1"/>
  <c r="K11" i="38" s="1"/>
  <c r="L11" i="38" s="1"/>
  <c r="M11" i="38" s="1"/>
  <c r="C11" i="38"/>
  <c r="C17" i="38" s="1"/>
  <c r="O13" i="38"/>
  <c r="O19" i="38" s="1"/>
  <c r="D6" i="38"/>
  <c r="E5" i="38"/>
  <c r="F5" i="38" s="1"/>
  <c r="G5" i="38" s="1"/>
  <c r="H5" i="38" s="1"/>
  <c r="I5" i="38" s="1"/>
  <c r="J5" i="38" s="1"/>
  <c r="K5" i="38" s="1"/>
  <c r="L5" i="38" s="1"/>
  <c r="M5" i="38" s="1"/>
  <c r="B2" i="38"/>
  <c r="C18" i="37"/>
  <c r="D18" i="37" s="1"/>
  <c r="N17" i="37"/>
  <c r="D17" i="37"/>
  <c r="E17" i="37" s="1"/>
  <c r="F17" i="37" s="1"/>
  <c r="G17" i="37" s="1"/>
  <c r="H17" i="37" s="1"/>
  <c r="I17" i="37" s="1"/>
  <c r="J17" i="37" s="1"/>
  <c r="K17" i="37" s="1"/>
  <c r="L17" i="37" s="1"/>
  <c r="M17" i="37" s="1"/>
  <c r="C12" i="37"/>
  <c r="D12" i="37" s="1"/>
  <c r="N11" i="37"/>
  <c r="D11" i="37"/>
  <c r="E11" i="37" s="1"/>
  <c r="F11" i="37" s="1"/>
  <c r="G11" i="37" s="1"/>
  <c r="H11" i="37" s="1"/>
  <c r="I11" i="37" s="1"/>
  <c r="J11" i="37" s="1"/>
  <c r="K11" i="37" s="1"/>
  <c r="L11" i="37" s="1"/>
  <c r="M11" i="37" s="1"/>
  <c r="C11" i="37"/>
  <c r="C17" i="37" s="1"/>
  <c r="O13" i="37"/>
  <c r="O19" i="37" s="1"/>
  <c r="D6" i="37"/>
  <c r="E5" i="37"/>
  <c r="F5" i="37" s="1"/>
  <c r="G5" i="37" s="1"/>
  <c r="H5" i="37" s="1"/>
  <c r="I5" i="37" s="1"/>
  <c r="J5" i="37" s="1"/>
  <c r="K5" i="37" s="1"/>
  <c r="L5" i="37" s="1"/>
  <c r="M5" i="37" s="1"/>
  <c r="B2" i="37"/>
  <c r="C18" i="36"/>
  <c r="D18" i="36" s="1"/>
  <c r="N17" i="36"/>
  <c r="D17" i="36"/>
  <c r="E17" i="36" s="1"/>
  <c r="F17" i="36" s="1"/>
  <c r="G17" i="36" s="1"/>
  <c r="H17" i="36" s="1"/>
  <c r="I17" i="36" s="1"/>
  <c r="J17" i="36" s="1"/>
  <c r="K17" i="36" s="1"/>
  <c r="L17" i="36" s="1"/>
  <c r="M17" i="36" s="1"/>
  <c r="C12" i="36"/>
  <c r="D12" i="36" s="1"/>
  <c r="N11" i="36"/>
  <c r="D11" i="36"/>
  <c r="E11" i="36" s="1"/>
  <c r="F11" i="36" s="1"/>
  <c r="G11" i="36" s="1"/>
  <c r="H11" i="36" s="1"/>
  <c r="I11" i="36" s="1"/>
  <c r="J11" i="36" s="1"/>
  <c r="K11" i="36" s="1"/>
  <c r="L11" i="36" s="1"/>
  <c r="M11" i="36" s="1"/>
  <c r="C11" i="36"/>
  <c r="C17" i="36" s="1"/>
  <c r="D6" i="36"/>
  <c r="E5" i="36"/>
  <c r="F5" i="36" s="1"/>
  <c r="G5" i="36" s="1"/>
  <c r="H5" i="36" s="1"/>
  <c r="I5" i="36" s="1"/>
  <c r="J5" i="36" s="1"/>
  <c r="K5" i="36" s="1"/>
  <c r="L5" i="36" s="1"/>
  <c r="M5" i="36" s="1"/>
  <c r="B2" i="36"/>
  <c r="C18" i="35"/>
  <c r="D18" i="35" s="1"/>
  <c r="N17" i="35"/>
  <c r="D17" i="35"/>
  <c r="E17" i="35" s="1"/>
  <c r="F17" i="35" s="1"/>
  <c r="G17" i="35" s="1"/>
  <c r="H17" i="35" s="1"/>
  <c r="I17" i="35" s="1"/>
  <c r="J17" i="35" s="1"/>
  <c r="K17" i="35" s="1"/>
  <c r="L17" i="35" s="1"/>
  <c r="M17" i="35" s="1"/>
  <c r="C12" i="35"/>
  <c r="D12" i="35" s="1"/>
  <c r="N11" i="35"/>
  <c r="D11" i="35"/>
  <c r="E11" i="35" s="1"/>
  <c r="F11" i="35" s="1"/>
  <c r="G11" i="35" s="1"/>
  <c r="H11" i="35" s="1"/>
  <c r="I11" i="35" s="1"/>
  <c r="J11" i="35" s="1"/>
  <c r="K11" i="35" s="1"/>
  <c r="L11" i="35" s="1"/>
  <c r="M11" i="35" s="1"/>
  <c r="C11" i="35"/>
  <c r="C17" i="35" s="1"/>
  <c r="O13" i="35"/>
  <c r="O19" i="35" s="1"/>
  <c r="D6" i="35"/>
  <c r="E5" i="35"/>
  <c r="F5" i="35" s="1"/>
  <c r="G5" i="35" s="1"/>
  <c r="H5" i="35" s="1"/>
  <c r="I5" i="35" s="1"/>
  <c r="J5" i="35" s="1"/>
  <c r="K5" i="35" s="1"/>
  <c r="L5" i="35" s="1"/>
  <c r="M5" i="35" s="1"/>
  <c r="B2" i="35"/>
  <c r="C18" i="34"/>
  <c r="D18" i="34" s="1"/>
  <c r="N17" i="34"/>
  <c r="D17" i="34"/>
  <c r="E17" i="34" s="1"/>
  <c r="F17" i="34" s="1"/>
  <c r="G17" i="34" s="1"/>
  <c r="H17" i="34" s="1"/>
  <c r="I17" i="34" s="1"/>
  <c r="J17" i="34" s="1"/>
  <c r="K17" i="34" s="1"/>
  <c r="L17" i="34" s="1"/>
  <c r="M17" i="34" s="1"/>
  <c r="C12" i="34"/>
  <c r="D12" i="34" s="1"/>
  <c r="N11" i="34"/>
  <c r="D11" i="34"/>
  <c r="E11" i="34" s="1"/>
  <c r="F11" i="34" s="1"/>
  <c r="G11" i="34" s="1"/>
  <c r="H11" i="34" s="1"/>
  <c r="I11" i="34" s="1"/>
  <c r="J11" i="34" s="1"/>
  <c r="K11" i="34" s="1"/>
  <c r="L11" i="34" s="1"/>
  <c r="M11" i="34" s="1"/>
  <c r="C11" i="34"/>
  <c r="C17" i="34" s="1"/>
  <c r="O13" i="34"/>
  <c r="O19" i="34" s="1"/>
  <c r="D6" i="34"/>
  <c r="E5" i="34"/>
  <c r="F5" i="34" s="1"/>
  <c r="G5" i="34" s="1"/>
  <c r="H5" i="34" s="1"/>
  <c r="I5" i="34" s="1"/>
  <c r="J5" i="34" s="1"/>
  <c r="K5" i="34" s="1"/>
  <c r="L5" i="34" s="1"/>
  <c r="M5" i="34" s="1"/>
  <c r="B2" i="34"/>
  <c r="C18" i="33"/>
  <c r="D18" i="33" s="1"/>
  <c r="N17" i="33"/>
  <c r="D17" i="33"/>
  <c r="E17" i="33" s="1"/>
  <c r="F17" i="33" s="1"/>
  <c r="G17" i="33" s="1"/>
  <c r="H17" i="33" s="1"/>
  <c r="I17" i="33" s="1"/>
  <c r="J17" i="33" s="1"/>
  <c r="K17" i="33" s="1"/>
  <c r="L17" i="33" s="1"/>
  <c r="M17" i="33" s="1"/>
  <c r="C12" i="33"/>
  <c r="D12" i="33" s="1"/>
  <c r="N11" i="33"/>
  <c r="D11" i="33"/>
  <c r="E11" i="33" s="1"/>
  <c r="F11" i="33" s="1"/>
  <c r="G11" i="33" s="1"/>
  <c r="H11" i="33" s="1"/>
  <c r="I11" i="33" s="1"/>
  <c r="J11" i="33" s="1"/>
  <c r="K11" i="33" s="1"/>
  <c r="L11" i="33" s="1"/>
  <c r="M11" i="33" s="1"/>
  <c r="C11" i="33"/>
  <c r="C17" i="33" s="1"/>
  <c r="D6" i="33"/>
  <c r="F5" i="33"/>
  <c r="G5" i="33" s="1"/>
  <c r="H5" i="33" s="1"/>
  <c r="I5" i="33" s="1"/>
  <c r="J5" i="33" s="1"/>
  <c r="K5" i="33" s="1"/>
  <c r="L5" i="33" s="1"/>
  <c r="M5" i="33" s="1"/>
  <c r="E5" i="33"/>
  <c r="B2" i="33"/>
  <c r="C18" i="32"/>
  <c r="D18" i="32" s="1"/>
  <c r="N17" i="32"/>
  <c r="D17" i="32"/>
  <c r="E17" i="32" s="1"/>
  <c r="F17" i="32" s="1"/>
  <c r="G17" i="32" s="1"/>
  <c r="H17" i="32" s="1"/>
  <c r="I17" i="32" s="1"/>
  <c r="J17" i="32" s="1"/>
  <c r="K17" i="32" s="1"/>
  <c r="L17" i="32" s="1"/>
  <c r="M17" i="32" s="1"/>
  <c r="C12" i="32"/>
  <c r="D12" i="32" s="1"/>
  <c r="N11" i="32"/>
  <c r="D11" i="32"/>
  <c r="E11" i="32" s="1"/>
  <c r="F11" i="32" s="1"/>
  <c r="G11" i="32" s="1"/>
  <c r="H11" i="32" s="1"/>
  <c r="I11" i="32" s="1"/>
  <c r="J11" i="32" s="1"/>
  <c r="K11" i="32" s="1"/>
  <c r="L11" i="32" s="1"/>
  <c r="M11" i="32" s="1"/>
  <c r="C11" i="32"/>
  <c r="C17" i="32" s="1"/>
  <c r="D6" i="32"/>
  <c r="E5" i="32"/>
  <c r="F5" i="32" s="1"/>
  <c r="G5" i="32" s="1"/>
  <c r="H5" i="32" s="1"/>
  <c r="I5" i="32" s="1"/>
  <c r="J5" i="32" s="1"/>
  <c r="K5" i="32" s="1"/>
  <c r="L5" i="32" s="1"/>
  <c r="M5" i="32" s="1"/>
  <c r="B2" i="32"/>
  <c r="C18" i="31"/>
  <c r="D18" i="31" s="1"/>
  <c r="N17" i="31"/>
  <c r="D17" i="31"/>
  <c r="E17" i="31" s="1"/>
  <c r="F17" i="31" s="1"/>
  <c r="G17" i="31" s="1"/>
  <c r="H17" i="31" s="1"/>
  <c r="I17" i="31" s="1"/>
  <c r="J17" i="31" s="1"/>
  <c r="K17" i="31" s="1"/>
  <c r="L17" i="31" s="1"/>
  <c r="M17" i="31" s="1"/>
  <c r="C12" i="31"/>
  <c r="D12" i="31" s="1"/>
  <c r="N11" i="31"/>
  <c r="D11" i="31"/>
  <c r="E11" i="31" s="1"/>
  <c r="F11" i="31" s="1"/>
  <c r="G11" i="31" s="1"/>
  <c r="H11" i="31" s="1"/>
  <c r="I11" i="31" s="1"/>
  <c r="J11" i="31" s="1"/>
  <c r="K11" i="31" s="1"/>
  <c r="L11" i="31" s="1"/>
  <c r="M11" i="31" s="1"/>
  <c r="C11" i="31"/>
  <c r="C17" i="31" s="1"/>
  <c r="O13" i="31"/>
  <c r="O19" i="31" s="1"/>
  <c r="D6" i="31"/>
  <c r="E5" i="31"/>
  <c r="F5" i="31" s="1"/>
  <c r="G5" i="31" s="1"/>
  <c r="H5" i="31" s="1"/>
  <c r="I5" i="31" s="1"/>
  <c r="J5" i="31" s="1"/>
  <c r="K5" i="31" s="1"/>
  <c r="L5" i="31" s="1"/>
  <c r="M5" i="31" s="1"/>
  <c r="B2" i="31"/>
  <c r="C18" i="27"/>
  <c r="D18" i="27" s="1"/>
  <c r="N17" i="27"/>
  <c r="D17" i="27"/>
  <c r="E17" i="27" s="1"/>
  <c r="F17" i="27" s="1"/>
  <c r="G17" i="27" s="1"/>
  <c r="H17" i="27" s="1"/>
  <c r="I17" i="27" s="1"/>
  <c r="J17" i="27" s="1"/>
  <c r="K17" i="27" s="1"/>
  <c r="L17" i="27" s="1"/>
  <c r="M17" i="27" s="1"/>
  <c r="C12" i="27"/>
  <c r="D12" i="27" s="1"/>
  <c r="N11" i="27"/>
  <c r="D11" i="27"/>
  <c r="E11" i="27" s="1"/>
  <c r="F11" i="27" s="1"/>
  <c r="G11" i="27" s="1"/>
  <c r="H11" i="27" s="1"/>
  <c r="I11" i="27" s="1"/>
  <c r="J11" i="27" s="1"/>
  <c r="K11" i="27" s="1"/>
  <c r="L11" i="27" s="1"/>
  <c r="M11" i="27" s="1"/>
  <c r="C11" i="27"/>
  <c r="C17" i="27" s="1"/>
  <c r="O13" i="27"/>
  <c r="O19" i="27" s="1"/>
  <c r="D6" i="27"/>
  <c r="E5" i="27"/>
  <c r="F5" i="27" s="1"/>
  <c r="G5" i="27" s="1"/>
  <c r="H5" i="27" s="1"/>
  <c r="I5" i="27" s="1"/>
  <c r="J5" i="27" s="1"/>
  <c r="K5" i="27" s="1"/>
  <c r="L5" i="27" s="1"/>
  <c r="M5" i="27" s="1"/>
  <c r="B2" i="27"/>
  <c r="C18" i="26"/>
  <c r="D18" i="26" s="1"/>
  <c r="N17" i="26"/>
  <c r="D17" i="26"/>
  <c r="E17" i="26" s="1"/>
  <c r="F17" i="26" s="1"/>
  <c r="G17" i="26" s="1"/>
  <c r="H17" i="26" s="1"/>
  <c r="I17" i="26" s="1"/>
  <c r="J17" i="26" s="1"/>
  <c r="K17" i="26" s="1"/>
  <c r="L17" i="26" s="1"/>
  <c r="M17" i="26" s="1"/>
  <c r="C12" i="26"/>
  <c r="D12" i="26" s="1"/>
  <c r="N11" i="26"/>
  <c r="D11" i="26"/>
  <c r="E11" i="26" s="1"/>
  <c r="F11" i="26" s="1"/>
  <c r="G11" i="26" s="1"/>
  <c r="H11" i="26" s="1"/>
  <c r="I11" i="26" s="1"/>
  <c r="J11" i="26" s="1"/>
  <c r="K11" i="26" s="1"/>
  <c r="L11" i="26" s="1"/>
  <c r="M11" i="26" s="1"/>
  <c r="C11" i="26"/>
  <c r="C17" i="26" s="1"/>
  <c r="O13" i="26"/>
  <c r="O19" i="26" s="1"/>
  <c r="D6" i="26"/>
  <c r="E5" i="26"/>
  <c r="F5" i="26" s="1"/>
  <c r="G5" i="26" s="1"/>
  <c r="H5" i="26" s="1"/>
  <c r="I5" i="26" s="1"/>
  <c r="J5" i="26" s="1"/>
  <c r="K5" i="26" s="1"/>
  <c r="L5" i="26" s="1"/>
  <c r="M5" i="26" s="1"/>
  <c r="B2" i="26"/>
  <c r="C18" i="25"/>
  <c r="D18" i="25" s="1"/>
  <c r="N17" i="25"/>
  <c r="D17" i="25"/>
  <c r="E17" i="25" s="1"/>
  <c r="F17" i="25" s="1"/>
  <c r="G17" i="25" s="1"/>
  <c r="H17" i="25" s="1"/>
  <c r="I17" i="25" s="1"/>
  <c r="J17" i="25" s="1"/>
  <c r="K17" i="25" s="1"/>
  <c r="L17" i="25" s="1"/>
  <c r="M17" i="25" s="1"/>
  <c r="C12" i="25"/>
  <c r="D12" i="25" s="1"/>
  <c r="N11" i="25"/>
  <c r="D11" i="25"/>
  <c r="E11" i="25" s="1"/>
  <c r="F11" i="25" s="1"/>
  <c r="G11" i="25" s="1"/>
  <c r="H11" i="25" s="1"/>
  <c r="I11" i="25" s="1"/>
  <c r="J11" i="25" s="1"/>
  <c r="K11" i="25" s="1"/>
  <c r="L11" i="25" s="1"/>
  <c r="M11" i="25" s="1"/>
  <c r="C11" i="25"/>
  <c r="C17" i="25" s="1"/>
  <c r="O13" i="25"/>
  <c r="O19" i="25" s="1"/>
  <c r="D6" i="25"/>
  <c r="E5" i="25"/>
  <c r="F5" i="25" s="1"/>
  <c r="G5" i="25" s="1"/>
  <c r="H5" i="25" s="1"/>
  <c r="I5" i="25" s="1"/>
  <c r="J5" i="25" s="1"/>
  <c r="K5" i="25" s="1"/>
  <c r="L5" i="25" s="1"/>
  <c r="M5" i="25" s="1"/>
  <c r="B2" i="25"/>
  <c r="C18" i="24"/>
  <c r="D18" i="24" s="1"/>
  <c r="N17" i="24"/>
  <c r="D17" i="24"/>
  <c r="E17" i="24" s="1"/>
  <c r="F17" i="24" s="1"/>
  <c r="G17" i="24" s="1"/>
  <c r="H17" i="24" s="1"/>
  <c r="I17" i="24" s="1"/>
  <c r="J17" i="24" s="1"/>
  <c r="K17" i="24" s="1"/>
  <c r="L17" i="24" s="1"/>
  <c r="M17" i="24" s="1"/>
  <c r="C12" i="24"/>
  <c r="D12" i="24" s="1"/>
  <c r="N11" i="24"/>
  <c r="D11" i="24"/>
  <c r="E11" i="24" s="1"/>
  <c r="F11" i="24" s="1"/>
  <c r="G11" i="24" s="1"/>
  <c r="H11" i="24" s="1"/>
  <c r="I11" i="24" s="1"/>
  <c r="J11" i="24" s="1"/>
  <c r="K11" i="24" s="1"/>
  <c r="L11" i="24" s="1"/>
  <c r="M11" i="24" s="1"/>
  <c r="C11" i="24"/>
  <c r="C17" i="24" s="1"/>
  <c r="O13" i="24"/>
  <c r="O19" i="24" s="1"/>
  <c r="D6" i="24"/>
  <c r="E5" i="24"/>
  <c r="F5" i="24" s="1"/>
  <c r="G5" i="24" s="1"/>
  <c r="H5" i="24" s="1"/>
  <c r="I5" i="24" s="1"/>
  <c r="J5" i="24" s="1"/>
  <c r="K5" i="24" s="1"/>
  <c r="L5" i="24" s="1"/>
  <c r="M5" i="24" s="1"/>
  <c r="B2" i="24"/>
  <c r="C18" i="23"/>
  <c r="D18" i="23" s="1"/>
  <c r="N17" i="23"/>
  <c r="D17" i="23"/>
  <c r="E17" i="23" s="1"/>
  <c r="F17" i="23" s="1"/>
  <c r="G17" i="23" s="1"/>
  <c r="H17" i="23" s="1"/>
  <c r="I17" i="23" s="1"/>
  <c r="J17" i="23" s="1"/>
  <c r="K17" i="23" s="1"/>
  <c r="L17" i="23" s="1"/>
  <c r="M17" i="23" s="1"/>
  <c r="C12" i="23"/>
  <c r="D12" i="23" s="1"/>
  <c r="N11" i="23"/>
  <c r="D11" i="23"/>
  <c r="E11" i="23" s="1"/>
  <c r="F11" i="23" s="1"/>
  <c r="G11" i="23" s="1"/>
  <c r="H11" i="23" s="1"/>
  <c r="I11" i="23" s="1"/>
  <c r="J11" i="23" s="1"/>
  <c r="K11" i="23" s="1"/>
  <c r="L11" i="23" s="1"/>
  <c r="M11" i="23" s="1"/>
  <c r="C11" i="23"/>
  <c r="C17" i="23" s="1"/>
  <c r="O13" i="23"/>
  <c r="O19" i="23" s="1"/>
  <c r="D6" i="23"/>
  <c r="F5" i="23"/>
  <c r="G5" i="23" s="1"/>
  <c r="H5" i="23" s="1"/>
  <c r="I5" i="23" s="1"/>
  <c r="J5" i="23" s="1"/>
  <c r="K5" i="23" s="1"/>
  <c r="L5" i="23" s="1"/>
  <c r="M5" i="23" s="1"/>
  <c r="E5" i="23"/>
  <c r="B2" i="23"/>
  <c r="C18" i="22"/>
  <c r="D18" i="22" s="1"/>
  <c r="N17" i="22"/>
  <c r="D17" i="22"/>
  <c r="E17" i="22" s="1"/>
  <c r="F17" i="22" s="1"/>
  <c r="G17" i="22" s="1"/>
  <c r="H17" i="22" s="1"/>
  <c r="I17" i="22" s="1"/>
  <c r="J17" i="22" s="1"/>
  <c r="K17" i="22" s="1"/>
  <c r="L17" i="22" s="1"/>
  <c r="M17" i="22" s="1"/>
  <c r="C12" i="22"/>
  <c r="D12" i="22" s="1"/>
  <c r="N11" i="22"/>
  <c r="D11" i="22"/>
  <c r="E11" i="22" s="1"/>
  <c r="F11" i="22" s="1"/>
  <c r="G11" i="22" s="1"/>
  <c r="H11" i="22" s="1"/>
  <c r="I11" i="22" s="1"/>
  <c r="J11" i="22" s="1"/>
  <c r="K11" i="22" s="1"/>
  <c r="L11" i="22" s="1"/>
  <c r="M11" i="22" s="1"/>
  <c r="C11" i="22"/>
  <c r="C17" i="22" s="1"/>
  <c r="O13" i="22"/>
  <c r="O19" i="22" s="1"/>
  <c r="D6" i="22"/>
  <c r="F5" i="22"/>
  <c r="G5" i="22" s="1"/>
  <c r="H5" i="22" s="1"/>
  <c r="I5" i="22" s="1"/>
  <c r="J5" i="22" s="1"/>
  <c r="K5" i="22" s="1"/>
  <c r="L5" i="22" s="1"/>
  <c r="M5" i="22" s="1"/>
  <c r="E5" i="22"/>
  <c r="B2" i="22"/>
  <c r="C18" i="21"/>
  <c r="D18" i="21" s="1"/>
  <c r="N17" i="21"/>
  <c r="D17" i="21"/>
  <c r="E17" i="21" s="1"/>
  <c r="F17" i="21" s="1"/>
  <c r="G17" i="21" s="1"/>
  <c r="H17" i="21" s="1"/>
  <c r="I17" i="21" s="1"/>
  <c r="J17" i="21" s="1"/>
  <c r="K17" i="21" s="1"/>
  <c r="L17" i="21" s="1"/>
  <c r="M17" i="21" s="1"/>
  <c r="C12" i="21"/>
  <c r="D12" i="21" s="1"/>
  <c r="N11" i="21"/>
  <c r="D11" i="21"/>
  <c r="E11" i="21" s="1"/>
  <c r="F11" i="21" s="1"/>
  <c r="G11" i="21" s="1"/>
  <c r="H11" i="21" s="1"/>
  <c r="I11" i="21" s="1"/>
  <c r="J11" i="21" s="1"/>
  <c r="K11" i="21" s="1"/>
  <c r="L11" i="21" s="1"/>
  <c r="M11" i="21" s="1"/>
  <c r="C11" i="21"/>
  <c r="C17" i="21" s="1"/>
  <c r="D6" i="21"/>
  <c r="E5" i="21"/>
  <c r="F5" i="21" s="1"/>
  <c r="G5" i="21" s="1"/>
  <c r="H5" i="21" s="1"/>
  <c r="I5" i="21" s="1"/>
  <c r="J5" i="21" s="1"/>
  <c r="K5" i="21" s="1"/>
  <c r="L5" i="21" s="1"/>
  <c r="M5" i="21" s="1"/>
  <c r="B2" i="21"/>
  <c r="C18" i="20"/>
  <c r="D18" i="20" s="1"/>
  <c r="N17" i="20"/>
  <c r="D17" i="20"/>
  <c r="E17" i="20" s="1"/>
  <c r="F17" i="20" s="1"/>
  <c r="G17" i="20" s="1"/>
  <c r="H17" i="20" s="1"/>
  <c r="I17" i="20" s="1"/>
  <c r="J17" i="20" s="1"/>
  <c r="K17" i="20" s="1"/>
  <c r="L17" i="20" s="1"/>
  <c r="M17" i="20" s="1"/>
  <c r="C12" i="20"/>
  <c r="D12" i="20" s="1"/>
  <c r="N11" i="20"/>
  <c r="D11" i="20"/>
  <c r="E11" i="20" s="1"/>
  <c r="F11" i="20" s="1"/>
  <c r="G11" i="20" s="1"/>
  <c r="H11" i="20" s="1"/>
  <c r="I11" i="20" s="1"/>
  <c r="J11" i="20" s="1"/>
  <c r="K11" i="20" s="1"/>
  <c r="L11" i="20" s="1"/>
  <c r="M11" i="20" s="1"/>
  <c r="C11" i="20"/>
  <c r="C17" i="20" s="1"/>
  <c r="D6" i="20"/>
  <c r="F5" i="20"/>
  <c r="G5" i="20" s="1"/>
  <c r="H5" i="20" s="1"/>
  <c r="I5" i="20" s="1"/>
  <c r="J5" i="20" s="1"/>
  <c r="K5" i="20" s="1"/>
  <c r="L5" i="20" s="1"/>
  <c r="M5" i="20" s="1"/>
  <c r="E5" i="20"/>
  <c r="B2" i="20"/>
  <c r="C18" i="19"/>
  <c r="D18" i="19" s="1"/>
  <c r="N17" i="19"/>
  <c r="D17" i="19"/>
  <c r="E17" i="19" s="1"/>
  <c r="F17" i="19" s="1"/>
  <c r="G17" i="19" s="1"/>
  <c r="H17" i="19" s="1"/>
  <c r="I17" i="19" s="1"/>
  <c r="J17" i="19" s="1"/>
  <c r="K17" i="19" s="1"/>
  <c r="L17" i="19" s="1"/>
  <c r="M17" i="19" s="1"/>
  <c r="C12" i="19"/>
  <c r="D12" i="19" s="1"/>
  <c r="N11" i="19"/>
  <c r="D11" i="19"/>
  <c r="E11" i="19" s="1"/>
  <c r="F11" i="19" s="1"/>
  <c r="G11" i="19" s="1"/>
  <c r="H11" i="19" s="1"/>
  <c r="I11" i="19" s="1"/>
  <c r="J11" i="19" s="1"/>
  <c r="K11" i="19" s="1"/>
  <c r="L11" i="19" s="1"/>
  <c r="M11" i="19" s="1"/>
  <c r="C11" i="19"/>
  <c r="C17" i="19" s="1"/>
  <c r="O13" i="19"/>
  <c r="O19" i="19" s="1"/>
  <c r="D6" i="19"/>
  <c r="F5" i="19"/>
  <c r="G5" i="19" s="1"/>
  <c r="H5" i="19" s="1"/>
  <c r="I5" i="19" s="1"/>
  <c r="J5" i="19" s="1"/>
  <c r="K5" i="19" s="1"/>
  <c r="L5" i="19" s="1"/>
  <c r="M5" i="19" s="1"/>
  <c r="E5" i="19"/>
  <c r="B2" i="19"/>
  <c r="C18" i="18"/>
  <c r="D18" i="18" s="1"/>
  <c r="N17" i="18"/>
  <c r="D17" i="18"/>
  <c r="E17" i="18" s="1"/>
  <c r="F17" i="18" s="1"/>
  <c r="G17" i="18" s="1"/>
  <c r="H17" i="18" s="1"/>
  <c r="I17" i="18" s="1"/>
  <c r="J17" i="18" s="1"/>
  <c r="K17" i="18" s="1"/>
  <c r="L17" i="18" s="1"/>
  <c r="M17" i="18" s="1"/>
  <c r="C12" i="18"/>
  <c r="D12" i="18" s="1"/>
  <c r="N11" i="18"/>
  <c r="D11" i="18"/>
  <c r="E11" i="18" s="1"/>
  <c r="F11" i="18" s="1"/>
  <c r="G11" i="18" s="1"/>
  <c r="H11" i="18" s="1"/>
  <c r="I11" i="18" s="1"/>
  <c r="J11" i="18" s="1"/>
  <c r="K11" i="18" s="1"/>
  <c r="L11" i="18" s="1"/>
  <c r="M11" i="18" s="1"/>
  <c r="C11" i="18"/>
  <c r="C17" i="18" s="1"/>
  <c r="O13" i="18"/>
  <c r="O19" i="18" s="1"/>
  <c r="D6" i="18"/>
  <c r="E5" i="18"/>
  <c r="F5" i="18" s="1"/>
  <c r="G5" i="18" s="1"/>
  <c r="H5" i="18" s="1"/>
  <c r="I5" i="18" s="1"/>
  <c r="J5" i="18" s="1"/>
  <c r="K5" i="18" s="1"/>
  <c r="L5" i="18" s="1"/>
  <c r="M5" i="18" s="1"/>
  <c r="B2" i="18"/>
  <c r="C18" i="17"/>
  <c r="D18" i="17" s="1"/>
  <c r="N17" i="17"/>
  <c r="D17" i="17"/>
  <c r="E17" i="17" s="1"/>
  <c r="F17" i="17" s="1"/>
  <c r="G17" i="17" s="1"/>
  <c r="H17" i="17" s="1"/>
  <c r="I17" i="17" s="1"/>
  <c r="J17" i="17" s="1"/>
  <c r="K17" i="17" s="1"/>
  <c r="L17" i="17" s="1"/>
  <c r="M17" i="17" s="1"/>
  <c r="C12" i="17"/>
  <c r="D12" i="17" s="1"/>
  <c r="N11" i="17"/>
  <c r="D11" i="17"/>
  <c r="E11" i="17" s="1"/>
  <c r="F11" i="17" s="1"/>
  <c r="G11" i="17" s="1"/>
  <c r="H11" i="17" s="1"/>
  <c r="I11" i="17" s="1"/>
  <c r="J11" i="17" s="1"/>
  <c r="K11" i="17" s="1"/>
  <c r="L11" i="17" s="1"/>
  <c r="M11" i="17" s="1"/>
  <c r="C11" i="17"/>
  <c r="C17" i="17" s="1"/>
  <c r="O13" i="17"/>
  <c r="O19" i="17" s="1"/>
  <c r="D6" i="17"/>
  <c r="E5" i="17"/>
  <c r="F5" i="17" s="1"/>
  <c r="G5" i="17" s="1"/>
  <c r="H5" i="17" s="1"/>
  <c r="I5" i="17" s="1"/>
  <c r="J5" i="17" s="1"/>
  <c r="K5" i="17" s="1"/>
  <c r="L5" i="17" s="1"/>
  <c r="M5" i="17" s="1"/>
  <c r="B2" i="17"/>
  <c r="C18" i="16"/>
  <c r="D18" i="16" s="1"/>
  <c r="N17" i="16"/>
  <c r="D17" i="16"/>
  <c r="E17" i="16" s="1"/>
  <c r="F17" i="16" s="1"/>
  <c r="G17" i="16" s="1"/>
  <c r="H17" i="16" s="1"/>
  <c r="I17" i="16" s="1"/>
  <c r="J17" i="16" s="1"/>
  <c r="K17" i="16" s="1"/>
  <c r="L17" i="16" s="1"/>
  <c r="M17" i="16" s="1"/>
  <c r="C12" i="16"/>
  <c r="D12" i="16" s="1"/>
  <c r="N11" i="16"/>
  <c r="D11" i="16"/>
  <c r="E11" i="16" s="1"/>
  <c r="F11" i="16" s="1"/>
  <c r="G11" i="16" s="1"/>
  <c r="H11" i="16" s="1"/>
  <c r="I11" i="16" s="1"/>
  <c r="J11" i="16" s="1"/>
  <c r="K11" i="16" s="1"/>
  <c r="L11" i="16" s="1"/>
  <c r="M11" i="16" s="1"/>
  <c r="C11" i="16"/>
  <c r="C17" i="16" s="1"/>
  <c r="O13" i="16"/>
  <c r="O19" i="16" s="1"/>
  <c r="D6" i="16"/>
  <c r="E5" i="16"/>
  <c r="F5" i="16" s="1"/>
  <c r="G5" i="16" s="1"/>
  <c r="H5" i="16" s="1"/>
  <c r="I5" i="16" s="1"/>
  <c r="J5" i="16" s="1"/>
  <c r="K5" i="16" s="1"/>
  <c r="L5" i="16" s="1"/>
  <c r="M5" i="16" s="1"/>
  <c r="B2" i="16"/>
  <c r="C18" i="15"/>
  <c r="D18" i="15" s="1"/>
  <c r="N17" i="15"/>
  <c r="D17" i="15"/>
  <c r="E17" i="15" s="1"/>
  <c r="F17" i="15" s="1"/>
  <c r="G17" i="15" s="1"/>
  <c r="H17" i="15" s="1"/>
  <c r="I17" i="15" s="1"/>
  <c r="J17" i="15" s="1"/>
  <c r="K17" i="15" s="1"/>
  <c r="L17" i="15" s="1"/>
  <c r="M17" i="15" s="1"/>
  <c r="C12" i="15"/>
  <c r="D12" i="15" s="1"/>
  <c r="N11" i="15"/>
  <c r="D11" i="15"/>
  <c r="E11" i="15" s="1"/>
  <c r="F11" i="15" s="1"/>
  <c r="G11" i="15" s="1"/>
  <c r="H11" i="15" s="1"/>
  <c r="I11" i="15" s="1"/>
  <c r="J11" i="15" s="1"/>
  <c r="K11" i="15" s="1"/>
  <c r="L11" i="15" s="1"/>
  <c r="M11" i="15" s="1"/>
  <c r="C11" i="15"/>
  <c r="C17" i="15" s="1"/>
  <c r="O13" i="15"/>
  <c r="O19" i="15" s="1"/>
  <c r="D6" i="15"/>
  <c r="E5" i="15"/>
  <c r="F5" i="15" s="1"/>
  <c r="G5" i="15" s="1"/>
  <c r="H5" i="15" s="1"/>
  <c r="I5" i="15" s="1"/>
  <c r="J5" i="15" s="1"/>
  <c r="K5" i="15" s="1"/>
  <c r="L5" i="15" s="1"/>
  <c r="M5" i="15" s="1"/>
  <c r="B2" i="15"/>
  <c r="C18" i="14"/>
  <c r="D18" i="14" s="1"/>
  <c r="N17" i="14"/>
  <c r="D17" i="14"/>
  <c r="E17" i="14" s="1"/>
  <c r="F17" i="14" s="1"/>
  <c r="G17" i="14" s="1"/>
  <c r="H17" i="14" s="1"/>
  <c r="I17" i="14" s="1"/>
  <c r="J17" i="14" s="1"/>
  <c r="K17" i="14" s="1"/>
  <c r="L17" i="14" s="1"/>
  <c r="M17" i="14" s="1"/>
  <c r="C12" i="14"/>
  <c r="D12" i="14" s="1"/>
  <c r="N11" i="14"/>
  <c r="D11" i="14"/>
  <c r="E11" i="14" s="1"/>
  <c r="F11" i="14" s="1"/>
  <c r="G11" i="14" s="1"/>
  <c r="H11" i="14" s="1"/>
  <c r="I11" i="14" s="1"/>
  <c r="J11" i="14" s="1"/>
  <c r="K11" i="14" s="1"/>
  <c r="L11" i="14" s="1"/>
  <c r="M11" i="14" s="1"/>
  <c r="C11" i="14"/>
  <c r="C17" i="14" s="1"/>
  <c r="O13" i="14"/>
  <c r="O19" i="14" s="1"/>
  <c r="D6" i="14"/>
  <c r="E5" i="14"/>
  <c r="F5" i="14" s="1"/>
  <c r="G5" i="14" s="1"/>
  <c r="H5" i="14" s="1"/>
  <c r="I5" i="14" s="1"/>
  <c r="J5" i="14" s="1"/>
  <c r="K5" i="14" s="1"/>
  <c r="L5" i="14" s="1"/>
  <c r="M5" i="14" s="1"/>
  <c r="B2" i="14"/>
  <c r="E6" i="12"/>
  <c r="N6" i="12" s="1"/>
  <c r="D8" i="12" s="1"/>
  <c r="B2" i="12"/>
  <c r="C18" i="11"/>
  <c r="D18" i="11" s="1"/>
  <c r="N17" i="11"/>
  <c r="D17" i="11"/>
  <c r="E17" i="11" s="1"/>
  <c r="F17" i="11" s="1"/>
  <c r="G17" i="11" s="1"/>
  <c r="H17" i="11" s="1"/>
  <c r="I17" i="11" s="1"/>
  <c r="J17" i="11" s="1"/>
  <c r="K17" i="11" s="1"/>
  <c r="L17" i="11" s="1"/>
  <c r="M17" i="11" s="1"/>
  <c r="C12" i="11"/>
  <c r="D12" i="11" s="1"/>
  <c r="N11" i="11"/>
  <c r="D11" i="11"/>
  <c r="E11" i="11" s="1"/>
  <c r="F11" i="11" s="1"/>
  <c r="G11" i="11" s="1"/>
  <c r="H11" i="11" s="1"/>
  <c r="I11" i="11" s="1"/>
  <c r="J11" i="11" s="1"/>
  <c r="K11" i="11" s="1"/>
  <c r="L11" i="11" s="1"/>
  <c r="M11" i="11" s="1"/>
  <c r="C11" i="11"/>
  <c r="C17" i="11" s="1"/>
  <c r="O13" i="11"/>
  <c r="O19" i="11" s="1"/>
  <c r="D6" i="11"/>
  <c r="E5" i="11"/>
  <c r="F5" i="11" s="1"/>
  <c r="G5" i="11" s="1"/>
  <c r="H5" i="11" s="1"/>
  <c r="I5" i="11" s="1"/>
  <c r="J5" i="11" s="1"/>
  <c r="K5" i="11" s="1"/>
  <c r="L5" i="11" s="1"/>
  <c r="M5" i="11" s="1"/>
  <c r="B2" i="11"/>
  <c r="C18" i="10"/>
  <c r="D18" i="10" s="1"/>
  <c r="N17" i="10"/>
  <c r="D17" i="10"/>
  <c r="E17" i="10" s="1"/>
  <c r="F17" i="10" s="1"/>
  <c r="G17" i="10" s="1"/>
  <c r="H17" i="10" s="1"/>
  <c r="I17" i="10" s="1"/>
  <c r="J17" i="10" s="1"/>
  <c r="K17" i="10" s="1"/>
  <c r="L17" i="10" s="1"/>
  <c r="M17" i="10" s="1"/>
  <c r="C12" i="10"/>
  <c r="D12" i="10" s="1"/>
  <c r="N11" i="10"/>
  <c r="D11" i="10"/>
  <c r="E11" i="10" s="1"/>
  <c r="F11" i="10" s="1"/>
  <c r="G11" i="10" s="1"/>
  <c r="H11" i="10" s="1"/>
  <c r="I11" i="10" s="1"/>
  <c r="J11" i="10" s="1"/>
  <c r="K11" i="10" s="1"/>
  <c r="L11" i="10" s="1"/>
  <c r="M11" i="10" s="1"/>
  <c r="C11" i="10"/>
  <c r="C17" i="10" s="1"/>
  <c r="O13" i="10"/>
  <c r="O19" i="10" s="1"/>
  <c r="D6" i="10"/>
  <c r="E5" i="10"/>
  <c r="F5" i="10" s="1"/>
  <c r="G5" i="10" s="1"/>
  <c r="H5" i="10" s="1"/>
  <c r="I5" i="10" s="1"/>
  <c r="J5" i="10" s="1"/>
  <c r="K5" i="10" s="1"/>
  <c r="L5" i="10" s="1"/>
  <c r="M5" i="10" s="1"/>
  <c r="B2" i="10"/>
  <c r="C18" i="9"/>
  <c r="D18" i="9" s="1"/>
  <c r="N17" i="9"/>
  <c r="D17" i="9"/>
  <c r="E17" i="9" s="1"/>
  <c r="F17" i="9" s="1"/>
  <c r="G17" i="9" s="1"/>
  <c r="H17" i="9" s="1"/>
  <c r="I17" i="9" s="1"/>
  <c r="J17" i="9" s="1"/>
  <c r="K17" i="9" s="1"/>
  <c r="L17" i="9" s="1"/>
  <c r="M17" i="9" s="1"/>
  <c r="C12" i="9"/>
  <c r="D12" i="9" s="1"/>
  <c r="N11" i="9"/>
  <c r="D11" i="9"/>
  <c r="E11" i="9" s="1"/>
  <c r="F11" i="9" s="1"/>
  <c r="G11" i="9" s="1"/>
  <c r="H11" i="9" s="1"/>
  <c r="I11" i="9" s="1"/>
  <c r="J11" i="9" s="1"/>
  <c r="K11" i="9" s="1"/>
  <c r="L11" i="9" s="1"/>
  <c r="M11" i="9" s="1"/>
  <c r="C11" i="9"/>
  <c r="C17" i="9" s="1"/>
  <c r="D6" i="9"/>
  <c r="E5" i="9"/>
  <c r="F5" i="9" s="1"/>
  <c r="G5" i="9" s="1"/>
  <c r="H5" i="9" s="1"/>
  <c r="I5" i="9" s="1"/>
  <c r="J5" i="9" s="1"/>
  <c r="K5" i="9" s="1"/>
  <c r="L5" i="9" s="1"/>
  <c r="M5" i="9" s="1"/>
  <c r="B2" i="9"/>
  <c r="C18" i="8"/>
  <c r="D18" i="8" s="1"/>
  <c r="N17" i="8"/>
  <c r="D17" i="8"/>
  <c r="E17" i="8" s="1"/>
  <c r="F17" i="8" s="1"/>
  <c r="G17" i="8" s="1"/>
  <c r="H17" i="8" s="1"/>
  <c r="I17" i="8" s="1"/>
  <c r="J17" i="8" s="1"/>
  <c r="K17" i="8" s="1"/>
  <c r="L17" i="8" s="1"/>
  <c r="M17" i="8" s="1"/>
  <c r="C12" i="8"/>
  <c r="D12" i="8" s="1"/>
  <c r="N11" i="8"/>
  <c r="D11" i="8"/>
  <c r="E11" i="8" s="1"/>
  <c r="F11" i="8" s="1"/>
  <c r="G11" i="8" s="1"/>
  <c r="H11" i="8" s="1"/>
  <c r="I11" i="8" s="1"/>
  <c r="J11" i="8" s="1"/>
  <c r="K11" i="8" s="1"/>
  <c r="L11" i="8" s="1"/>
  <c r="M11" i="8" s="1"/>
  <c r="C11" i="8"/>
  <c r="C17" i="8" s="1"/>
  <c r="O13" i="8"/>
  <c r="O19" i="8" s="1"/>
  <c r="D6" i="8"/>
  <c r="E5" i="8"/>
  <c r="F5" i="8" s="1"/>
  <c r="G5" i="8" s="1"/>
  <c r="H5" i="8" s="1"/>
  <c r="I5" i="8" s="1"/>
  <c r="J5" i="8" s="1"/>
  <c r="K5" i="8" s="1"/>
  <c r="L5" i="8" s="1"/>
  <c r="M5" i="8" s="1"/>
  <c r="B2" i="8"/>
  <c r="C18" i="7"/>
  <c r="D18" i="7" s="1"/>
  <c r="N17" i="7"/>
  <c r="D17" i="7"/>
  <c r="E17" i="7" s="1"/>
  <c r="F17" i="7" s="1"/>
  <c r="G17" i="7" s="1"/>
  <c r="H17" i="7" s="1"/>
  <c r="I17" i="7" s="1"/>
  <c r="J17" i="7" s="1"/>
  <c r="K17" i="7" s="1"/>
  <c r="L17" i="7" s="1"/>
  <c r="M17" i="7" s="1"/>
  <c r="C12" i="7"/>
  <c r="D12" i="7" s="1"/>
  <c r="N11" i="7"/>
  <c r="D11" i="7"/>
  <c r="E11" i="7" s="1"/>
  <c r="F11" i="7" s="1"/>
  <c r="G11" i="7" s="1"/>
  <c r="H11" i="7" s="1"/>
  <c r="I11" i="7" s="1"/>
  <c r="J11" i="7" s="1"/>
  <c r="K11" i="7" s="1"/>
  <c r="L11" i="7" s="1"/>
  <c r="M11" i="7" s="1"/>
  <c r="C11" i="7"/>
  <c r="C17" i="7" s="1"/>
  <c r="D6" i="7"/>
  <c r="E5" i="7"/>
  <c r="F5" i="7" s="1"/>
  <c r="G5" i="7" s="1"/>
  <c r="H5" i="7" s="1"/>
  <c r="I5" i="7" s="1"/>
  <c r="J5" i="7" s="1"/>
  <c r="K5" i="7" s="1"/>
  <c r="L5" i="7" s="1"/>
  <c r="M5" i="7" s="1"/>
  <c r="B2" i="7"/>
  <c r="C18" i="6"/>
  <c r="D18" i="6" s="1"/>
  <c r="N17" i="6"/>
  <c r="D17" i="6"/>
  <c r="E17" i="6" s="1"/>
  <c r="F17" i="6" s="1"/>
  <c r="G17" i="6" s="1"/>
  <c r="H17" i="6" s="1"/>
  <c r="I17" i="6" s="1"/>
  <c r="J17" i="6" s="1"/>
  <c r="K17" i="6" s="1"/>
  <c r="L17" i="6" s="1"/>
  <c r="M17" i="6" s="1"/>
  <c r="C12" i="6"/>
  <c r="D12" i="6" s="1"/>
  <c r="N11" i="6"/>
  <c r="D11" i="6"/>
  <c r="E11" i="6" s="1"/>
  <c r="F11" i="6" s="1"/>
  <c r="G11" i="6" s="1"/>
  <c r="H11" i="6" s="1"/>
  <c r="I11" i="6" s="1"/>
  <c r="J11" i="6" s="1"/>
  <c r="K11" i="6" s="1"/>
  <c r="L11" i="6" s="1"/>
  <c r="M11" i="6" s="1"/>
  <c r="C11" i="6"/>
  <c r="C17" i="6" s="1"/>
  <c r="O13" i="6"/>
  <c r="O19" i="6" s="1"/>
  <c r="D6" i="6"/>
  <c r="E5" i="6"/>
  <c r="F5" i="6" s="1"/>
  <c r="G5" i="6" s="1"/>
  <c r="H5" i="6" s="1"/>
  <c r="I5" i="6" s="1"/>
  <c r="J5" i="6" s="1"/>
  <c r="K5" i="6" s="1"/>
  <c r="L5" i="6" s="1"/>
  <c r="M5" i="6" s="1"/>
  <c r="B2" i="6"/>
  <c r="C18" i="5"/>
  <c r="D18" i="5" s="1"/>
  <c r="N17" i="5"/>
  <c r="D17" i="5"/>
  <c r="E17" i="5" s="1"/>
  <c r="F17" i="5" s="1"/>
  <c r="G17" i="5" s="1"/>
  <c r="H17" i="5" s="1"/>
  <c r="I17" i="5" s="1"/>
  <c r="J17" i="5" s="1"/>
  <c r="K17" i="5" s="1"/>
  <c r="L17" i="5" s="1"/>
  <c r="M17" i="5" s="1"/>
  <c r="C12" i="5"/>
  <c r="D12" i="5" s="1"/>
  <c r="N11" i="5"/>
  <c r="D11" i="5"/>
  <c r="E11" i="5" s="1"/>
  <c r="F11" i="5" s="1"/>
  <c r="G11" i="5" s="1"/>
  <c r="H11" i="5" s="1"/>
  <c r="I11" i="5" s="1"/>
  <c r="J11" i="5" s="1"/>
  <c r="K11" i="5" s="1"/>
  <c r="L11" i="5" s="1"/>
  <c r="M11" i="5" s="1"/>
  <c r="C11" i="5"/>
  <c r="C17" i="5" s="1"/>
  <c r="D6" i="5"/>
  <c r="F5" i="5"/>
  <c r="G5" i="5" s="1"/>
  <c r="H5" i="5" s="1"/>
  <c r="I5" i="5" s="1"/>
  <c r="J5" i="5" s="1"/>
  <c r="K5" i="5" s="1"/>
  <c r="L5" i="5" s="1"/>
  <c r="M5" i="5" s="1"/>
  <c r="E5" i="5"/>
  <c r="B2" i="5"/>
  <c r="C18" i="4"/>
  <c r="D18" i="4" s="1"/>
  <c r="N17" i="4"/>
  <c r="D17" i="4"/>
  <c r="E17" i="4" s="1"/>
  <c r="F17" i="4" s="1"/>
  <c r="G17" i="4" s="1"/>
  <c r="H17" i="4" s="1"/>
  <c r="I17" i="4" s="1"/>
  <c r="J17" i="4" s="1"/>
  <c r="K17" i="4" s="1"/>
  <c r="L17" i="4" s="1"/>
  <c r="M17" i="4" s="1"/>
  <c r="C12" i="4"/>
  <c r="D12" i="4" s="1"/>
  <c r="N11" i="4"/>
  <c r="D11" i="4"/>
  <c r="E11" i="4" s="1"/>
  <c r="F11" i="4" s="1"/>
  <c r="G11" i="4" s="1"/>
  <c r="H11" i="4" s="1"/>
  <c r="I11" i="4" s="1"/>
  <c r="J11" i="4" s="1"/>
  <c r="K11" i="4" s="1"/>
  <c r="L11" i="4" s="1"/>
  <c r="M11" i="4" s="1"/>
  <c r="C11" i="4"/>
  <c r="C17" i="4" s="1"/>
  <c r="O13" i="4"/>
  <c r="O19" i="4" s="1"/>
  <c r="D6" i="4"/>
  <c r="E5" i="4"/>
  <c r="F5" i="4" s="1"/>
  <c r="G5" i="4" s="1"/>
  <c r="H5" i="4" s="1"/>
  <c r="I5" i="4" s="1"/>
  <c r="J5" i="4" s="1"/>
  <c r="K5" i="4" s="1"/>
  <c r="L5" i="4" s="1"/>
  <c r="M5" i="4" s="1"/>
  <c r="B2" i="4"/>
  <c r="C18" i="3"/>
  <c r="D18" i="3" s="1"/>
  <c r="N17" i="3"/>
  <c r="D17" i="3"/>
  <c r="E17" i="3" s="1"/>
  <c r="F17" i="3" s="1"/>
  <c r="G17" i="3" s="1"/>
  <c r="H17" i="3" s="1"/>
  <c r="I17" i="3" s="1"/>
  <c r="J17" i="3" s="1"/>
  <c r="K17" i="3" s="1"/>
  <c r="L17" i="3" s="1"/>
  <c r="M17" i="3" s="1"/>
  <c r="C12" i="3"/>
  <c r="D12" i="3" s="1"/>
  <c r="N11" i="3"/>
  <c r="D11" i="3"/>
  <c r="E11" i="3" s="1"/>
  <c r="F11" i="3" s="1"/>
  <c r="G11" i="3" s="1"/>
  <c r="H11" i="3" s="1"/>
  <c r="I11" i="3" s="1"/>
  <c r="J11" i="3" s="1"/>
  <c r="K11" i="3" s="1"/>
  <c r="L11" i="3" s="1"/>
  <c r="M11" i="3" s="1"/>
  <c r="C11" i="3"/>
  <c r="C17" i="3" s="1"/>
  <c r="O13" i="3"/>
  <c r="O19" i="3" s="1"/>
  <c r="D6" i="3"/>
  <c r="E5" i="3"/>
  <c r="F5" i="3" s="1"/>
  <c r="G5" i="3" s="1"/>
  <c r="H5" i="3" s="1"/>
  <c r="I5" i="3" s="1"/>
  <c r="J5" i="3" s="1"/>
  <c r="K5" i="3" s="1"/>
  <c r="L5" i="3" s="1"/>
  <c r="M5" i="3" s="1"/>
  <c r="B2" i="3"/>
  <c r="F13" i="48"/>
  <c r="F29" i="48"/>
  <c r="F43" i="48"/>
  <c r="F44" i="48"/>
  <c r="F30" i="48"/>
  <c r="G43" i="48" l="1"/>
  <c r="G13" i="48"/>
  <c r="G44" i="48"/>
  <c r="G30" i="48"/>
  <c r="G29" i="48"/>
  <c r="F26" i="28"/>
  <c r="F26" i="40"/>
  <c r="D7" i="4"/>
  <c r="D7" i="45"/>
  <c r="D7" i="3"/>
  <c r="D7" i="7"/>
  <c r="D7" i="5"/>
  <c r="D19" i="10"/>
  <c r="D7" i="16"/>
  <c r="D7" i="23"/>
  <c r="D7" i="15"/>
  <c r="D7" i="17"/>
  <c r="D7" i="8"/>
  <c r="D19" i="11"/>
  <c r="E18" i="11"/>
  <c r="F18" i="11" s="1"/>
  <c r="F19" i="11" s="1"/>
  <c r="D7" i="10"/>
  <c r="E6" i="10"/>
  <c r="F6" i="10" s="1"/>
  <c r="F7" i="10" s="1"/>
  <c r="D7" i="14"/>
  <c r="D7" i="20"/>
  <c r="D7" i="19"/>
  <c r="E6" i="20"/>
  <c r="F6" i="20" s="1"/>
  <c r="F7" i="20" s="1"/>
  <c r="D7" i="21"/>
  <c r="D7" i="27"/>
  <c r="D7" i="31"/>
  <c r="D7" i="36"/>
  <c r="D7" i="41"/>
  <c r="D7" i="42"/>
  <c r="D7" i="11"/>
  <c r="E6" i="11"/>
  <c r="F6" i="11" s="1"/>
  <c r="F7" i="11" s="1"/>
  <c r="D19" i="23"/>
  <c r="E18" i="23"/>
  <c r="F18" i="23" s="1"/>
  <c r="F19" i="23" s="1"/>
  <c r="D7" i="26"/>
  <c r="D7" i="35"/>
  <c r="D7" i="39"/>
  <c r="D19" i="20"/>
  <c r="E18" i="10"/>
  <c r="F18" i="10" s="1"/>
  <c r="G18" i="10" s="1"/>
  <c r="D7" i="6"/>
  <c r="E18" i="20"/>
  <c r="F18" i="20" s="1"/>
  <c r="F19" i="20" s="1"/>
  <c r="D7" i="25"/>
  <c r="D7" i="34"/>
  <c r="D7" i="38"/>
  <c r="D7" i="46"/>
  <c r="D7" i="22"/>
  <c r="E6" i="23"/>
  <c r="F6" i="23" s="1"/>
  <c r="F7" i="23" s="1"/>
  <c r="D7" i="24"/>
  <c r="D7" i="32"/>
  <c r="D7" i="33"/>
  <c r="D7" i="37"/>
  <c r="E12" i="46"/>
  <c r="D13" i="46"/>
  <c r="D19" i="46"/>
  <c r="E6" i="46"/>
  <c r="E18" i="46"/>
  <c r="E12" i="45"/>
  <c r="D13" i="45"/>
  <c r="D19" i="45"/>
  <c r="E6" i="45"/>
  <c r="E18" i="45"/>
  <c r="E12" i="42"/>
  <c r="D13" i="42"/>
  <c r="D19" i="42"/>
  <c r="E18" i="42"/>
  <c r="E6" i="42"/>
  <c r="E12" i="41"/>
  <c r="D13" i="41"/>
  <c r="D19" i="41"/>
  <c r="E6" i="41"/>
  <c r="E18" i="41"/>
  <c r="E12" i="39"/>
  <c r="D13" i="39"/>
  <c r="D19" i="39"/>
  <c r="E6" i="39"/>
  <c r="E18" i="39"/>
  <c r="E12" i="38"/>
  <c r="D13" i="38"/>
  <c r="D19" i="38"/>
  <c r="E6" i="38"/>
  <c r="E18" i="38"/>
  <c r="E12" i="37"/>
  <c r="D13" i="37"/>
  <c r="D19" i="37"/>
  <c r="E18" i="37"/>
  <c r="E6" i="37"/>
  <c r="E12" i="36"/>
  <c r="D13" i="36"/>
  <c r="D19" i="36"/>
  <c r="E6" i="36"/>
  <c r="E18" i="36"/>
  <c r="E12" i="35"/>
  <c r="D13" i="35"/>
  <c r="D19" i="35"/>
  <c r="E6" i="35"/>
  <c r="E18" i="35"/>
  <c r="E12" i="34"/>
  <c r="D13" i="34"/>
  <c r="D19" i="34"/>
  <c r="E6" i="34"/>
  <c r="E18" i="34"/>
  <c r="E12" i="33"/>
  <c r="D13" i="33"/>
  <c r="D19" i="33"/>
  <c r="E18" i="33"/>
  <c r="E6" i="33"/>
  <c r="E12" i="32"/>
  <c r="D13" i="32"/>
  <c r="D19" i="32"/>
  <c r="E6" i="32"/>
  <c r="E18" i="32"/>
  <c r="E12" i="31"/>
  <c r="D13" i="31"/>
  <c r="D19" i="31"/>
  <c r="E6" i="31"/>
  <c r="E18" i="31"/>
  <c r="E12" i="27"/>
  <c r="D13" i="27"/>
  <c r="D19" i="27"/>
  <c r="E18" i="27"/>
  <c r="E6" i="27"/>
  <c r="E12" i="26"/>
  <c r="D13" i="26"/>
  <c r="D19" i="26"/>
  <c r="E6" i="26"/>
  <c r="E18" i="26"/>
  <c r="E12" i="25"/>
  <c r="D13" i="25"/>
  <c r="D19" i="25"/>
  <c r="E6" i="25"/>
  <c r="E18" i="25"/>
  <c r="D19" i="24"/>
  <c r="E12" i="24"/>
  <c r="D13" i="24"/>
  <c r="E6" i="24"/>
  <c r="E18" i="24"/>
  <c r="E12" i="23"/>
  <c r="D13" i="23"/>
  <c r="G6" i="23"/>
  <c r="G18" i="23"/>
  <c r="E19" i="23"/>
  <c r="E12" i="22"/>
  <c r="D13" i="22"/>
  <c r="D19" i="22"/>
  <c r="E6" i="22"/>
  <c r="E18" i="22"/>
  <c r="E12" i="21"/>
  <c r="D13" i="21"/>
  <c r="D19" i="21"/>
  <c r="E18" i="21"/>
  <c r="E6" i="21"/>
  <c r="E12" i="20"/>
  <c r="D13" i="20"/>
  <c r="E12" i="19"/>
  <c r="D13" i="19"/>
  <c r="D19" i="19"/>
  <c r="E6" i="19"/>
  <c r="E18" i="19"/>
  <c r="D19" i="18"/>
  <c r="E18" i="18"/>
  <c r="E12" i="18"/>
  <c r="D13" i="18"/>
  <c r="D7" i="18"/>
  <c r="E6" i="18"/>
  <c r="E12" i="17"/>
  <c r="D13" i="17"/>
  <c r="D19" i="17"/>
  <c r="E6" i="17"/>
  <c r="E18" i="17"/>
  <c r="E12" i="16"/>
  <c r="D13" i="16"/>
  <c r="D19" i="16"/>
  <c r="E6" i="16"/>
  <c r="E18" i="16"/>
  <c r="E12" i="15"/>
  <c r="D13" i="15"/>
  <c r="D19" i="15"/>
  <c r="E18" i="15"/>
  <c r="E6" i="15"/>
  <c r="E12" i="14"/>
  <c r="D13" i="14"/>
  <c r="D19" i="14"/>
  <c r="E18" i="14"/>
  <c r="E6" i="14"/>
  <c r="E12" i="11"/>
  <c r="D13" i="11"/>
  <c r="G18" i="11"/>
  <c r="E12" i="10"/>
  <c r="D13" i="10"/>
  <c r="E12" i="9"/>
  <c r="D13" i="9"/>
  <c r="D19" i="9"/>
  <c r="E18" i="9"/>
  <c r="D7" i="9"/>
  <c r="E6" i="9"/>
  <c r="E12" i="8"/>
  <c r="D13" i="8"/>
  <c r="D19" i="8"/>
  <c r="E18" i="8"/>
  <c r="E6" i="8"/>
  <c r="E12" i="7"/>
  <c r="D13" i="7"/>
  <c r="D19" i="7"/>
  <c r="E6" i="7"/>
  <c r="E18" i="7"/>
  <c r="E12" i="6"/>
  <c r="D13" i="6"/>
  <c r="D19" i="6"/>
  <c r="E6" i="6"/>
  <c r="E18" i="6"/>
  <c r="E12" i="5"/>
  <c r="D13" i="5"/>
  <c r="D19" i="5"/>
  <c r="E6" i="5"/>
  <c r="E18" i="5"/>
  <c r="E12" i="4"/>
  <c r="D13" i="4"/>
  <c r="D19" i="4"/>
  <c r="E6" i="4"/>
  <c r="E18" i="4"/>
  <c r="E12" i="3"/>
  <c r="D13" i="3"/>
  <c r="D19" i="3"/>
  <c r="E6" i="3"/>
  <c r="E18" i="3"/>
  <c r="C18" i="2"/>
  <c r="D18" i="2" s="1"/>
  <c r="N17" i="2"/>
  <c r="D17" i="2"/>
  <c r="E17" i="2" s="1"/>
  <c r="F17" i="2" s="1"/>
  <c r="G17" i="2" s="1"/>
  <c r="H17" i="2" s="1"/>
  <c r="I17" i="2" s="1"/>
  <c r="J17" i="2" s="1"/>
  <c r="K17" i="2" s="1"/>
  <c r="L17" i="2" s="1"/>
  <c r="M17" i="2" s="1"/>
  <c r="O13" i="2"/>
  <c r="C12" i="2"/>
  <c r="D12" i="2" s="1"/>
  <c r="N11" i="2"/>
  <c r="D11" i="2"/>
  <c r="E11" i="2" s="1"/>
  <c r="F11" i="2" s="1"/>
  <c r="G11" i="2" s="1"/>
  <c r="H11" i="2" s="1"/>
  <c r="I11" i="2" s="1"/>
  <c r="J11" i="2" s="1"/>
  <c r="K11" i="2" s="1"/>
  <c r="L11" i="2" s="1"/>
  <c r="M11" i="2" s="1"/>
  <c r="C11" i="2"/>
  <c r="C17" i="2" s="1"/>
  <c r="D6" i="2"/>
  <c r="D7" i="2" s="1"/>
  <c r="E5" i="2"/>
  <c r="F5" i="2" s="1"/>
  <c r="G5" i="2" s="1"/>
  <c r="H5" i="2" s="1"/>
  <c r="I5" i="2" s="1"/>
  <c r="J5" i="2" s="1"/>
  <c r="K5" i="2" s="1"/>
  <c r="L5" i="2" s="1"/>
  <c r="M5" i="2" s="1"/>
  <c r="B2" i="2"/>
  <c r="F28" i="48"/>
  <c r="F40" i="48"/>
  <c r="G40" i="48" l="1"/>
  <c r="G28" i="48"/>
  <c r="G6" i="11"/>
  <c r="G7" i="11" s="1"/>
  <c r="G6" i="10"/>
  <c r="E7" i="20"/>
  <c r="E19" i="11"/>
  <c r="E7" i="11"/>
  <c r="G6" i="20"/>
  <c r="H6" i="20" s="1"/>
  <c r="E7" i="10"/>
  <c r="F19" i="10"/>
  <c r="E19" i="10"/>
  <c r="E19" i="20"/>
  <c r="G18" i="20"/>
  <c r="G19" i="20" s="1"/>
  <c r="E7" i="23"/>
  <c r="D13" i="2"/>
  <c r="E13" i="46"/>
  <c r="F12" i="46"/>
  <c r="E19" i="46"/>
  <c r="F18" i="46"/>
  <c r="F6" i="46"/>
  <c r="E7" i="46"/>
  <c r="F18" i="45"/>
  <c r="E19" i="45"/>
  <c r="E7" i="45"/>
  <c r="F6" i="45"/>
  <c r="E13" i="45"/>
  <c r="F12" i="45"/>
  <c r="F6" i="42"/>
  <c r="E7" i="42"/>
  <c r="E19" i="42"/>
  <c r="F18" i="42"/>
  <c r="F12" i="42"/>
  <c r="E13" i="42"/>
  <c r="F18" i="41"/>
  <c r="E19" i="41"/>
  <c r="E7" i="41"/>
  <c r="F6" i="41"/>
  <c r="F12" i="41"/>
  <c r="E13" i="41"/>
  <c r="F18" i="39"/>
  <c r="E19" i="39"/>
  <c r="E7" i="39"/>
  <c r="F6" i="39"/>
  <c r="F12" i="39"/>
  <c r="E13" i="39"/>
  <c r="E13" i="38"/>
  <c r="F12" i="38"/>
  <c r="F18" i="38"/>
  <c r="E19" i="38"/>
  <c r="F6" i="38"/>
  <c r="E7" i="38"/>
  <c r="F6" i="37"/>
  <c r="E7" i="37"/>
  <c r="F18" i="37"/>
  <c r="E19" i="37"/>
  <c r="E13" i="37"/>
  <c r="F12" i="37"/>
  <c r="E19" i="36"/>
  <c r="F18" i="36"/>
  <c r="F6" i="36"/>
  <c r="E7" i="36"/>
  <c r="F12" i="36"/>
  <c r="E13" i="36"/>
  <c r="E19" i="35"/>
  <c r="F18" i="35"/>
  <c r="F12" i="35"/>
  <c r="E13" i="35"/>
  <c r="F6" i="35"/>
  <c r="E7" i="35"/>
  <c r="F18" i="34"/>
  <c r="E19" i="34"/>
  <c r="E13" i="34"/>
  <c r="F12" i="34"/>
  <c r="E7" i="34"/>
  <c r="F6" i="34"/>
  <c r="E7" i="33"/>
  <c r="F6" i="33"/>
  <c r="F12" i="33"/>
  <c r="E13" i="33"/>
  <c r="E19" i="33"/>
  <c r="F18" i="33"/>
  <c r="F18" i="32"/>
  <c r="E19" i="32"/>
  <c r="F6" i="32"/>
  <c r="E7" i="32"/>
  <c r="E13" i="32"/>
  <c r="F12" i="32"/>
  <c r="E19" i="31"/>
  <c r="F18" i="31"/>
  <c r="E13" i="31"/>
  <c r="F12" i="31"/>
  <c r="E7" i="31"/>
  <c r="F6" i="31"/>
  <c r="F6" i="27"/>
  <c r="E7" i="27"/>
  <c r="E13" i="27"/>
  <c r="F12" i="27"/>
  <c r="F18" i="27"/>
  <c r="E19" i="27"/>
  <c r="F18" i="26"/>
  <c r="E19" i="26"/>
  <c r="E13" i="26"/>
  <c r="F12" i="26"/>
  <c r="E7" i="26"/>
  <c r="F6" i="26"/>
  <c r="E19" i="25"/>
  <c r="F18" i="25"/>
  <c r="F12" i="25"/>
  <c r="E13" i="25"/>
  <c r="E7" i="25"/>
  <c r="F6" i="25"/>
  <c r="E19" i="24"/>
  <c r="F18" i="24"/>
  <c r="E13" i="24"/>
  <c r="F12" i="24"/>
  <c r="E7" i="24"/>
  <c r="F6" i="24"/>
  <c r="G19" i="23"/>
  <c r="H18" i="23"/>
  <c r="E13" i="23"/>
  <c r="F12" i="23"/>
  <c r="G7" i="23"/>
  <c r="H6" i="23"/>
  <c r="F18" i="22"/>
  <c r="E19" i="22"/>
  <c r="E13" i="22"/>
  <c r="F12" i="22"/>
  <c r="F6" i="22"/>
  <c r="E7" i="22"/>
  <c r="E7" i="21"/>
  <c r="F6" i="21"/>
  <c r="F12" i="21"/>
  <c r="E13" i="21"/>
  <c r="E19" i="21"/>
  <c r="F18" i="21"/>
  <c r="G7" i="20"/>
  <c r="E13" i="20"/>
  <c r="F12" i="20"/>
  <c r="F18" i="19"/>
  <c r="E19" i="19"/>
  <c r="E13" i="19"/>
  <c r="F12" i="19"/>
  <c r="E7" i="19"/>
  <c r="F6" i="19"/>
  <c r="E13" i="18"/>
  <c r="F12" i="18"/>
  <c r="F6" i="18"/>
  <c r="E7" i="18"/>
  <c r="F18" i="18"/>
  <c r="E19" i="18"/>
  <c r="E19" i="17"/>
  <c r="F18" i="17"/>
  <c r="E13" i="17"/>
  <c r="F12" i="17"/>
  <c r="F6" i="17"/>
  <c r="E7" i="17"/>
  <c r="F18" i="16"/>
  <c r="E19" i="16"/>
  <c r="F12" i="16"/>
  <c r="E13" i="16"/>
  <c r="F6" i="16"/>
  <c r="E7" i="16"/>
  <c r="F6" i="15"/>
  <c r="E7" i="15"/>
  <c r="E19" i="15"/>
  <c r="F18" i="15"/>
  <c r="E13" i="15"/>
  <c r="F12" i="15"/>
  <c r="F6" i="14"/>
  <c r="E7" i="14"/>
  <c r="E13" i="14"/>
  <c r="F12" i="14"/>
  <c r="F18" i="14"/>
  <c r="E19" i="14"/>
  <c r="G19" i="11"/>
  <c r="H18" i="11"/>
  <c r="H6" i="11"/>
  <c r="E13" i="11"/>
  <c r="F12" i="11"/>
  <c r="G19" i="10"/>
  <c r="H18" i="10"/>
  <c r="E13" i="10"/>
  <c r="F12" i="10"/>
  <c r="G7" i="10"/>
  <c r="H6" i="10"/>
  <c r="F18" i="9"/>
  <c r="E19" i="9"/>
  <c r="F6" i="9"/>
  <c r="E7" i="9"/>
  <c r="E13" i="9"/>
  <c r="F12" i="9"/>
  <c r="F6" i="8"/>
  <c r="E7" i="8"/>
  <c r="E13" i="8"/>
  <c r="F12" i="8"/>
  <c r="F18" i="8"/>
  <c r="E19" i="8"/>
  <c r="F18" i="7"/>
  <c r="E19" i="7"/>
  <c r="E13" i="7"/>
  <c r="F12" i="7"/>
  <c r="F6" i="7"/>
  <c r="E7" i="7"/>
  <c r="F18" i="6"/>
  <c r="E19" i="6"/>
  <c r="F6" i="6"/>
  <c r="E7" i="6"/>
  <c r="E13" i="6"/>
  <c r="F12" i="6"/>
  <c r="E19" i="5"/>
  <c r="F18" i="5"/>
  <c r="F12" i="5"/>
  <c r="E13" i="5"/>
  <c r="F6" i="5"/>
  <c r="E7" i="5"/>
  <c r="F18" i="4"/>
  <c r="E19" i="4"/>
  <c r="E13" i="4"/>
  <c r="F12" i="4"/>
  <c r="F6" i="4"/>
  <c r="E7" i="4"/>
  <c r="E19" i="3"/>
  <c r="F18" i="3"/>
  <c r="F12" i="3"/>
  <c r="E13" i="3"/>
  <c r="F6" i="3"/>
  <c r="E7" i="3"/>
  <c r="O19" i="2"/>
  <c r="D19" i="2" s="1"/>
  <c r="E18" i="2"/>
  <c r="E6" i="2"/>
  <c r="E12" i="2"/>
  <c r="H18" i="20" l="1"/>
  <c r="H19" i="20" s="1"/>
  <c r="G6" i="46"/>
  <c r="F7" i="46"/>
  <c r="G18" i="46"/>
  <c r="F19" i="46"/>
  <c r="F13" i="46"/>
  <c r="G12" i="46"/>
  <c r="G6" i="45"/>
  <c r="F7" i="45"/>
  <c r="G18" i="45"/>
  <c r="F19" i="45"/>
  <c r="F13" i="45"/>
  <c r="G12" i="45"/>
  <c r="G18" i="42"/>
  <c r="F19" i="42"/>
  <c r="G6" i="42"/>
  <c r="F7" i="42"/>
  <c r="F13" i="42"/>
  <c r="G12" i="42"/>
  <c r="F13" i="41"/>
  <c r="G12" i="41"/>
  <c r="G6" i="41"/>
  <c r="F7" i="41"/>
  <c r="G18" i="41"/>
  <c r="F19" i="41"/>
  <c r="F13" i="39"/>
  <c r="G12" i="39"/>
  <c r="G6" i="39"/>
  <c r="F7" i="39"/>
  <c r="G18" i="39"/>
  <c r="F19" i="39"/>
  <c r="F13" i="38"/>
  <c r="G12" i="38"/>
  <c r="G6" i="38"/>
  <c r="F7" i="38"/>
  <c r="G18" i="38"/>
  <c r="F19" i="38"/>
  <c r="F13" i="37"/>
  <c r="G12" i="37"/>
  <c r="G6" i="37"/>
  <c r="F7" i="37"/>
  <c r="G18" i="37"/>
  <c r="F19" i="37"/>
  <c r="F13" i="36"/>
  <c r="G12" i="36"/>
  <c r="G18" i="36"/>
  <c r="F19" i="36"/>
  <c r="G6" i="36"/>
  <c r="F7" i="36"/>
  <c r="G18" i="35"/>
  <c r="F19" i="35"/>
  <c r="G6" i="35"/>
  <c r="F7" i="35"/>
  <c r="F13" i="35"/>
  <c r="G12" i="35"/>
  <c r="F13" i="34"/>
  <c r="G12" i="34"/>
  <c r="G6" i="34"/>
  <c r="F7" i="34"/>
  <c r="G18" i="34"/>
  <c r="F19" i="34"/>
  <c r="G18" i="33"/>
  <c r="F19" i="33"/>
  <c r="G6" i="33"/>
  <c r="F7" i="33"/>
  <c r="F13" i="33"/>
  <c r="G12" i="33"/>
  <c r="F13" i="32"/>
  <c r="G12" i="32"/>
  <c r="G18" i="32"/>
  <c r="F19" i="32"/>
  <c r="G6" i="32"/>
  <c r="F7" i="32"/>
  <c r="F13" i="31"/>
  <c r="G12" i="31"/>
  <c r="G6" i="31"/>
  <c r="F7" i="31"/>
  <c r="G18" i="31"/>
  <c r="F19" i="31"/>
  <c r="G18" i="27"/>
  <c r="F19" i="27"/>
  <c r="G6" i="27"/>
  <c r="F7" i="27"/>
  <c r="F13" i="27"/>
  <c r="G12" i="27"/>
  <c r="G18" i="26"/>
  <c r="F19" i="26"/>
  <c r="F13" i="26"/>
  <c r="G12" i="26"/>
  <c r="G6" i="26"/>
  <c r="F7" i="26"/>
  <c r="G6" i="25"/>
  <c r="F7" i="25"/>
  <c r="G18" i="25"/>
  <c r="F19" i="25"/>
  <c r="F13" i="25"/>
  <c r="G12" i="25"/>
  <c r="G6" i="24"/>
  <c r="F7" i="24"/>
  <c r="G18" i="24"/>
  <c r="F19" i="24"/>
  <c r="F13" i="24"/>
  <c r="G12" i="24"/>
  <c r="H19" i="23"/>
  <c r="I18" i="23"/>
  <c r="F13" i="23"/>
  <c r="G12" i="23"/>
  <c r="H7" i="23"/>
  <c r="I6" i="23"/>
  <c r="G6" i="22"/>
  <c r="F7" i="22"/>
  <c r="G18" i="22"/>
  <c r="F19" i="22"/>
  <c r="F13" i="22"/>
  <c r="G12" i="22"/>
  <c r="G18" i="21"/>
  <c r="F19" i="21"/>
  <c r="G6" i="21"/>
  <c r="F7" i="21"/>
  <c r="F13" i="21"/>
  <c r="G12" i="21"/>
  <c r="H7" i="20"/>
  <c r="I6" i="20"/>
  <c r="F13" i="20"/>
  <c r="G12" i="20"/>
  <c r="G18" i="19"/>
  <c r="F19" i="19"/>
  <c r="G6" i="19"/>
  <c r="F7" i="19"/>
  <c r="F13" i="19"/>
  <c r="G12" i="19"/>
  <c r="G18" i="18"/>
  <c r="F19" i="18"/>
  <c r="G6" i="18"/>
  <c r="F7" i="18"/>
  <c r="F13" i="18"/>
  <c r="G12" i="18"/>
  <c r="G18" i="17"/>
  <c r="F19" i="17"/>
  <c r="G6" i="17"/>
  <c r="F7" i="17"/>
  <c r="F13" i="17"/>
  <c r="G12" i="17"/>
  <c r="G6" i="16"/>
  <c r="F7" i="16"/>
  <c r="G18" i="16"/>
  <c r="F19" i="16"/>
  <c r="F13" i="16"/>
  <c r="G12" i="16"/>
  <c r="F13" i="15"/>
  <c r="G12" i="15"/>
  <c r="G18" i="15"/>
  <c r="F19" i="15"/>
  <c r="G6" i="15"/>
  <c r="F7" i="15"/>
  <c r="G18" i="14"/>
  <c r="F19" i="14"/>
  <c r="G6" i="14"/>
  <c r="F7" i="14"/>
  <c r="F13" i="14"/>
  <c r="G12" i="14"/>
  <c r="H19" i="11"/>
  <c r="I18" i="11"/>
  <c r="H7" i="11"/>
  <c r="I6" i="11"/>
  <c r="F13" i="11"/>
  <c r="G12" i="11"/>
  <c r="H7" i="10"/>
  <c r="I6" i="10"/>
  <c r="H19" i="10"/>
  <c r="I18" i="10"/>
  <c r="F13" i="10"/>
  <c r="G12" i="10"/>
  <c r="F13" i="9"/>
  <c r="G12" i="9"/>
  <c r="G18" i="9"/>
  <c r="F19" i="9"/>
  <c r="G6" i="9"/>
  <c r="F7" i="9"/>
  <c r="G18" i="8"/>
  <c r="F19" i="8"/>
  <c r="G6" i="8"/>
  <c r="F7" i="8"/>
  <c r="F13" i="8"/>
  <c r="G12" i="8"/>
  <c r="G6" i="7"/>
  <c r="F7" i="7"/>
  <c r="G18" i="7"/>
  <c r="F19" i="7"/>
  <c r="F13" i="7"/>
  <c r="G12" i="7"/>
  <c r="F13" i="6"/>
  <c r="G12" i="6"/>
  <c r="G6" i="6"/>
  <c r="F7" i="6"/>
  <c r="G18" i="6"/>
  <c r="F19" i="6"/>
  <c r="G18" i="5"/>
  <c r="F19" i="5"/>
  <c r="G6" i="5"/>
  <c r="F7" i="5"/>
  <c r="F13" i="5"/>
  <c r="G12" i="5"/>
  <c r="G18" i="4"/>
  <c r="F19" i="4"/>
  <c r="F13" i="4"/>
  <c r="G12" i="4"/>
  <c r="G6" i="4"/>
  <c r="F7" i="4"/>
  <c r="G18" i="3"/>
  <c r="F19" i="3"/>
  <c r="G6" i="3"/>
  <c r="F7" i="3"/>
  <c r="F13" i="3"/>
  <c r="G12" i="3"/>
  <c r="E13" i="2"/>
  <c r="F12" i="2"/>
  <c r="F18" i="2"/>
  <c r="E19" i="2"/>
  <c r="E7" i="2"/>
  <c r="F6" i="2"/>
  <c r="I18" i="20" l="1"/>
  <c r="J18" i="20" s="1"/>
  <c r="G13" i="46"/>
  <c r="H12" i="46"/>
  <c r="H18" i="46"/>
  <c r="G19" i="46"/>
  <c r="G7" i="46"/>
  <c r="H6" i="46"/>
  <c r="G19" i="45"/>
  <c r="H18" i="45"/>
  <c r="H12" i="45"/>
  <c r="G13" i="45"/>
  <c r="H6" i="45"/>
  <c r="G7" i="45"/>
  <c r="G7" i="42"/>
  <c r="H6" i="42"/>
  <c r="H18" i="42"/>
  <c r="G19" i="42"/>
  <c r="G13" i="42"/>
  <c r="H12" i="42"/>
  <c r="H6" i="41"/>
  <c r="G7" i="41"/>
  <c r="H12" i="41"/>
  <c r="G13" i="41"/>
  <c r="G19" i="41"/>
  <c r="H18" i="41"/>
  <c r="H6" i="39"/>
  <c r="G7" i="39"/>
  <c r="H12" i="39"/>
  <c r="G13" i="39"/>
  <c r="G19" i="39"/>
  <c r="H18" i="39"/>
  <c r="G19" i="38"/>
  <c r="H18" i="38"/>
  <c r="G7" i="38"/>
  <c r="H6" i="38"/>
  <c r="H12" i="38"/>
  <c r="G13" i="38"/>
  <c r="H12" i="37"/>
  <c r="G13" i="37"/>
  <c r="G19" i="37"/>
  <c r="H18" i="37"/>
  <c r="G7" i="37"/>
  <c r="H6" i="37"/>
  <c r="G7" i="36"/>
  <c r="H6" i="36"/>
  <c r="G13" i="36"/>
  <c r="H12" i="36"/>
  <c r="H18" i="36"/>
  <c r="G19" i="36"/>
  <c r="H18" i="35"/>
  <c r="G19" i="35"/>
  <c r="H12" i="35"/>
  <c r="G13" i="35"/>
  <c r="G7" i="35"/>
  <c r="H6" i="35"/>
  <c r="G7" i="34"/>
  <c r="H6" i="34"/>
  <c r="G19" i="34"/>
  <c r="H18" i="34"/>
  <c r="H12" i="34"/>
  <c r="G13" i="34"/>
  <c r="H12" i="33"/>
  <c r="G13" i="33"/>
  <c r="G7" i="33"/>
  <c r="H6" i="33"/>
  <c r="H18" i="33"/>
  <c r="G19" i="33"/>
  <c r="G7" i="32"/>
  <c r="H6" i="32"/>
  <c r="G13" i="32"/>
  <c r="H12" i="32"/>
  <c r="G19" i="32"/>
  <c r="H18" i="32"/>
  <c r="G7" i="31"/>
  <c r="H6" i="31"/>
  <c r="G13" i="31"/>
  <c r="H12" i="31"/>
  <c r="H18" i="31"/>
  <c r="G19" i="31"/>
  <c r="H18" i="27"/>
  <c r="G19" i="27"/>
  <c r="G7" i="27"/>
  <c r="H6" i="27"/>
  <c r="G13" i="27"/>
  <c r="H12" i="27"/>
  <c r="G7" i="26"/>
  <c r="H6" i="26"/>
  <c r="G19" i="26"/>
  <c r="H18" i="26"/>
  <c r="G13" i="26"/>
  <c r="H12" i="26"/>
  <c r="H18" i="25"/>
  <c r="G19" i="25"/>
  <c r="H6" i="25"/>
  <c r="G7" i="25"/>
  <c r="G13" i="25"/>
  <c r="H12" i="25"/>
  <c r="H12" i="24"/>
  <c r="G13" i="24"/>
  <c r="H18" i="24"/>
  <c r="G19" i="24"/>
  <c r="H6" i="24"/>
  <c r="G7" i="24"/>
  <c r="J6" i="23"/>
  <c r="I7" i="23"/>
  <c r="J18" i="23"/>
  <c r="I19" i="23"/>
  <c r="H12" i="23"/>
  <c r="G13" i="23"/>
  <c r="H12" i="22"/>
  <c r="G13" i="22"/>
  <c r="G7" i="22"/>
  <c r="H6" i="22"/>
  <c r="G19" i="22"/>
  <c r="H18" i="22"/>
  <c r="H18" i="21"/>
  <c r="G19" i="21"/>
  <c r="G13" i="21"/>
  <c r="H12" i="21"/>
  <c r="H6" i="21"/>
  <c r="G7" i="21"/>
  <c r="H12" i="20"/>
  <c r="G13" i="20"/>
  <c r="J6" i="20"/>
  <c r="I7" i="20"/>
  <c r="H18" i="19"/>
  <c r="G19" i="19"/>
  <c r="G13" i="19"/>
  <c r="H12" i="19"/>
  <c r="H6" i="19"/>
  <c r="G7" i="19"/>
  <c r="G19" i="18"/>
  <c r="H18" i="18"/>
  <c r="H12" i="18"/>
  <c r="G13" i="18"/>
  <c r="G7" i="18"/>
  <c r="H6" i="18"/>
  <c r="G19" i="17"/>
  <c r="H18" i="17"/>
  <c r="H12" i="17"/>
  <c r="G13" i="17"/>
  <c r="H6" i="17"/>
  <c r="G7" i="17"/>
  <c r="G7" i="16"/>
  <c r="H6" i="16"/>
  <c r="H18" i="16"/>
  <c r="G19" i="16"/>
  <c r="G13" i="16"/>
  <c r="H12" i="16"/>
  <c r="G7" i="15"/>
  <c r="H6" i="15"/>
  <c r="G13" i="15"/>
  <c r="H12" i="15"/>
  <c r="H18" i="15"/>
  <c r="G19" i="15"/>
  <c r="H12" i="14"/>
  <c r="G13" i="14"/>
  <c r="G19" i="14"/>
  <c r="H18" i="14"/>
  <c r="G7" i="14"/>
  <c r="H6" i="14"/>
  <c r="H12" i="11"/>
  <c r="G13" i="11"/>
  <c r="J18" i="11"/>
  <c r="I19" i="11"/>
  <c r="J6" i="11"/>
  <c r="I7" i="11"/>
  <c r="H12" i="10"/>
  <c r="G13" i="10"/>
  <c r="J6" i="10"/>
  <c r="I7" i="10"/>
  <c r="J18" i="10"/>
  <c r="I19" i="10"/>
  <c r="G7" i="9"/>
  <c r="H6" i="9"/>
  <c r="H12" i="9"/>
  <c r="G13" i="9"/>
  <c r="G19" i="9"/>
  <c r="H18" i="9"/>
  <c r="H12" i="8"/>
  <c r="G13" i="8"/>
  <c r="H6" i="8"/>
  <c r="G7" i="8"/>
  <c r="G19" i="8"/>
  <c r="H18" i="8"/>
  <c r="G19" i="7"/>
  <c r="H18" i="7"/>
  <c r="G7" i="7"/>
  <c r="H6" i="7"/>
  <c r="H12" i="7"/>
  <c r="G13" i="7"/>
  <c r="G7" i="6"/>
  <c r="H6" i="6"/>
  <c r="G19" i="6"/>
  <c r="H18" i="6"/>
  <c r="H12" i="6"/>
  <c r="G13" i="6"/>
  <c r="H12" i="5"/>
  <c r="G13" i="5"/>
  <c r="H18" i="5"/>
  <c r="G19" i="5"/>
  <c r="G7" i="5"/>
  <c r="H6" i="5"/>
  <c r="G7" i="4"/>
  <c r="H6" i="4"/>
  <c r="G19" i="4"/>
  <c r="H18" i="4"/>
  <c r="H12" i="4"/>
  <c r="G13" i="4"/>
  <c r="H18" i="3"/>
  <c r="G19" i="3"/>
  <c r="G7" i="3"/>
  <c r="H6" i="3"/>
  <c r="H12" i="3"/>
  <c r="G13" i="3"/>
  <c r="G6" i="2"/>
  <c r="F7" i="2"/>
  <c r="G12" i="2"/>
  <c r="F13" i="2"/>
  <c r="F19" i="2"/>
  <c r="G18" i="2"/>
  <c r="I19" i="20" l="1"/>
  <c r="H7" i="46"/>
  <c r="I6" i="46"/>
  <c r="H19" i="46"/>
  <c r="I18" i="46"/>
  <c r="I12" i="46"/>
  <c r="H13" i="46"/>
  <c r="I12" i="45"/>
  <c r="H13" i="45"/>
  <c r="H7" i="45"/>
  <c r="I6" i="45"/>
  <c r="H19" i="45"/>
  <c r="I18" i="45"/>
  <c r="H7" i="42"/>
  <c r="I6" i="42"/>
  <c r="I12" i="42"/>
  <c r="H13" i="42"/>
  <c r="H19" i="42"/>
  <c r="I18" i="42"/>
  <c r="H7" i="41"/>
  <c r="I6" i="41"/>
  <c r="I12" i="41"/>
  <c r="H13" i="41"/>
  <c r="H19" i="41"/>
  <c r="I18" i="41"/>
  <c r="I12" i="39"/>
  <c r="H13" i="39"/>
  <c r="H19" i="39"/>
  <c r="I18" i="39"/>
  <c r="H7" i="39"/>
  <c r="I6" i="39"/>
  <c r="H19" i="38"/>
  <c r="I18" i="38"/>
  <c r="H7" i="38"/>
  <c r="I6" i="38"/>
  <c r="I12" i="38"/>
  <c r="H13" i="38"/>
  <c r="H7" i="37"/>
  <c r="I6" i="37"/>
  <c r="H19" i="37"/>
  <c r="I18" i="37"/>
  <c r="I12" i="37"/>
  <c r="H13" i="37"/>
  <c r="H19" i="36"/>
  <c r="I18" i="36"/>
  <c r="H7" i="36"/>
  <c r="I6" i="36"/>
  <c r="I12" i="36"/>
  <c r="H13" i="36"/>
  <c r="H7" i="35"/>
  <c r="I6" i="35"/>
  <c r="H19" i="35"/>
  <c r="I18" i="35"/>
  <c r="I12" i="35"/>
  <c r="H13" i="35"/>
  <c r="H7" i="34"/>
  <c r="I6" i="34"/>
  <c r="I12" i="34"/>
  <c r="H13" i="34"/>
  <c r="H19" i="34"/>
  <c r="I18" i="34"/>
  <c r="H7" i="33"/>
  <c r="I6" i="33"/>
  <c r="H19" i="33"/>
  <c r="I18" i="33"/>
  <c r="I12" i="33"/>
  <c r="H13" i="33"/>
  <c r="I12" i="32"/>
  <c r="H13" i="32"/>
  <c r="H19" i="32"/>
  <c r="I18" i="32"/>
  <c r="H7" i="32"/>
  <c r="I6" i="32"/>
  <c r="H7" i="31"/>
  <c r="I6" i="31"/>
  <c r="I12" i="31"/>
  <c r="H13" i="31"/>
  <c r="H19" i="31"/>
  <c r="I18" i="31"/>
  <c r="H7" i="27"/>
  <c r="I6" i="27"/>
  <c r="I12" i="27"/>
  <c r="H13" i="27"/>
  <c r="H19" i="27"/>
  <c r="I18" i="27"/>
  <c r="H19" i="26"/>
  <c r="I18" i="26"/>
  <c r="I12" i="26"/>
  <c r="H13" i="26"/>
  <c r="H7" i="26"/>
  <c r="I6" i="26"/>
  <c r="I12" i="25"/>
  <c r="H13" i="25"/>
  <c r="H7" i="25"/>
  <c r="I6" i="25"/>
  <c r="H19" i="25"/>
  <c r="I18" i="25"/>
  <c r="I12" i="24"/>
  <c r="H13" i="24"/>
  <c r="H7" i="24"/>
  <c r="I6" i="24"/>
  <c r="H19" i="24"/>
  <c r="I18" i="24"/>
  <c r="K18" i="23"/>
  <c r="J19" i="23"/>
  <c r="I12" i="23"/>
  <c r="H13" i="23"/>
  <c r="K6" i="23"/>
  <c r="J7" i="23"/>
  <c r="H7" i="22"/>
  <c r="I6" i="22"/>
  <c r="I12" i="22"/>
  <c r="H13" i="22"/>
  <c r="H19" i="22"/>
  <c r="I18" i="22"/>
  <c r="H7" i="21"/>
  <c r="I6" i="21"/>
  <c r="H19" i="21"/>
  <c r="I18" i="21"/>
  <c r="I12" i="21"/>
  <c r="H13" i="21"/>
  <c r="K18" i="20"/>
  <c r="J19" i="20"/>
  <c r="K6" i="20"/>
  <c r="J7" i="20"/>
  <c r="I12" i="20"/>
  <c r="H13" i="20"/>
  <c r="H7" i="19"/>
  <c r="I6" i="19"/>
  <c r="H19" i="19"/>
  <c r="I18" i="19"/>
  <c r="I12" i="19"/>
  <c r="H13" i="19"/>
  <c r="I12" i="18"/>
  <c r="H13" i="18"/>
  <c r="H19" i="18"/>
  <c r="I18" i="18"/>
  <c r="H7" i="18"/>
  <c r="I6" i="18"/>
  <c r="H7" i="17"/>
  <c r="I6" i="17"/>
  <c r="H19" i="17"/>
  <c r="I18" i="17"/>
  <c r="I12" i="17"/>
  <c r="H13" i="17"/>
  <c r="H19" i="16"/>
  <c r="I18" i="16"/>
  <c r="I12" i="16"/>
  <c r="H13" i="16"/>
  <c r="H7" i="16"/>
  <c r="I6" i="16"/>
  <c r="H19" i="15"/>
  <c r="I18" i="15"/>
  <c r="I12" i="15"/>
  <c r="H13" i="15"/>
  <c r="H7" i="15"/>
  <c r="I6" i="15"/>
  <c r="H19" i="14"/>
  <c r="I18" i="14"/>
  <c r="I12" i="14"/>
  <c r="H13" i="14"/>
  <c r="H7" i="14"/>
  <c r="I6" i="14"/>
  <c r="K18" i="11"/>
  <c r="J19" i="11"/>
  <c r="K6" i="11"/>
  <c r="J7" i="11"/>
  <c r="I12" i="11"/>
  <c r="H13" i="11"/>
  <c r="K18" i="10"/>
  <c r="J19" i="10"/>
  <c r="K6" i="10"/>
  <c r="J7" i="10"/>
  <c r="I12" i="10"/>
  <c r="H13" i="10"/>
  <c r="H7" i="9"/>
  <c r="I6" i="9"/>
  <c r="H19" i="9"/>
  <c r="I18" i="9"/>
  <c r="I12" i="9"/>
  <c r="H13" i="9"/>
  <c r="H19" i="8"/>
  <c r="I18" i="8"/>
  <c r="I12" i="8"/>
  <c r="H13" i="8"/>
  <c r="H7" i="8"/>
  <c r="I6" i="8"/>
  <c r="H19" i="7"/>
  <c r="I18" i="7"/>
  <c r="I12" i="7"/>
  <c r="H13" i="7"/>
  <c r="H7" i="7"/>
  <c r="I6" i="7"/>
  <c r="H7" i="6"/>
  <c r="I6" i="6"/>
  <c r="I12" i="6"/>
  <c r="H13" i="6"/>
  <c r="H19" i="6"/>
  <c r="I18" i="6"/>
  <c r="I12" i="5"/>
  <c r="H13" i="5"/>
  <c r="H7" i="5"/>
  <c r="I6" i="5"/>
  <c r="H19" i="5"/>
  <c r="I18" i="5"/>
  <c r="I12" i="4"/>
  <c r="H13" i="4"/>
  <c r="H19" i="4"/>
  <c r="I18" i="4"/>
  <c r="H7" i="4"/>
  <c r="I6" i="4"/>
  <c r="I12" i="3"/>
  <c r="H13" i="3"/>
  <c r="H19" i="3"/>
  <c r="I18" i="3"/>
  <c r="H7" i="3"/>
  <c r="I6" i="3"/>
  <c r="G13" i="2"/>
  <c r="H12" i="2"/>
  <c r="H6" i="2"/>
  <c r="G7" i="2"/>
  <c r="G19" i="2"/>
  <c r="H18" i="2"/>
  <c r="I19" i="46" l="1"/>
  <c r="J18" i="46"/>
  <c r="J12" i="46"/>
  <c r="I13" i="46"/>
  <c r="I7" i="46"/>
  <c r="J6" i="46"/>
  <c r="J18" i="45"/>
  <c r="I19" i="45"/>
  <c r="J12" i="45"/>
  <c r="I13" i="45"/>
  <c r="J6" i="45"/>
  <c r="I7" i="45"/>
  <c r="I13" i="42"/>
  <c r="J12" i="42"/>
  <c r="I7" i="42"/>
  <c r="J6" i="42"/>
  <c r="I19" i="42"/>
  <c r="J18" i="42"/>
  <c r="I13" i="41"/>
  <c r="J12" i="41"/>
  <c r="J18" i="41"/>
  <c r="I19" i="41"/>
  <c r="I7" i="41"/>
  <c r="J6" i="41"/>
  <c r="J18" i="39"/>
  <c r="I19" i="39"/>
  <c r="J6" i="39"/>
  <c r="I7" i="39"/>
  <c r="I13" i="39"/>
  <c r="J12" i="39"/>
  <c r="I13" i="38"/>
  <c r="J12" i="38"/>
  <c r="J18" i="38"/>
  <c r="I19" i="38"/>
  <c r="J6" i="38"/>
  <c r="I7" i="38"/>
  <c r="I13" i="37"/>
  <c r="J12" i="37"/>
  <c r="J6" i="37"/>
  <c r="I7" i="37"/>
  <c r="J18" i="37"/>
  <c r="I19" i="37"/>
  <c r="I19" i="36"/>
  <c r="J18" i="36"/>
  <c r="I13" i="36"/>
  <c r="J12" i="36"/>
  <c r="I7" i="36"/>
  <c r="J6" i="36"/>
  <c r="I13" i="35"/>
  <c r="J12" i="35"/>
  <c r="I7" i="35"/>
  <c r="J6" i="35"/>
  <c r="I19" i="35"/>
  <c r="J18" i="35"/>
  <c r="J18" i="34"/>
  <c r="I19" i="34"/>
  <c r="I13" i="34"/>
  <c r="J12" i="34"/>
  <c r="J6" i="34"/>
  <c r="I7" i="34"/>
  <c r="I7" i="33"/>
  <c r="J6" i="33"/>
  <c r="I19" i="33"/>
  <c r="J18" i="33"/>
  <c r="I13" i="33"/>
  <c r="J12" i="33"/>
  <c r="J6" i="32"/>
  <c r="I7" i="32"/>
  <c r="J18" i="32"/>
  <c r="I19" i="32"/>
  <c r="J12" i="32"/>
  <c r="I13" i="32"/>
  <c r="J12" i="31"/>
  <c r="I13" i="31"/>
  <c r="I19" i="31"/>
  <c r="J18" i="31"/>
  <c r="J6" i="31"/>
  <c r="I7" i="31"/>
  <c r="J18" i="27"/>
  <c r="I19" i="27"/>
  <c r="J12" i="27"/>
  <c r="I13" i="27"/>
  <c r="I7" i="27"/>
  <c r="J6" i="27"/>
  <c r="J6" i="26"/>
  <c r="I7" i="26"/>
  <c r="J18" i="26"/>
  <c r="I19" i="26"/>
  <c r="J12" i="26"/>
  <c r="I13" i="26"/>
  <c r="I7" i="25"/>
  <c r="J6" i="25"/>
  <c r="I19" i="25"/>
  <c r="J18" i="25"/>
  <c r="J12" i="25"/>
  <c r="I13" i="25"/>
  <c r="J6" i="24"/>
  <c r="I7" i="24"/>
  <c r="I19" i="24"/>
  <c r="J18" i="24"/>
  <c r="J12" i="24"/>
  <c r="I13" i="24"/>
  <c r="K7" i="23"/>
  <c r="L6" i="23"/>
  <c r="K19" i="23"/>
  <c r="L18" i="23"/>
  <c r="I13" i="23"/>
  <c r="J12" i="23"/>
  <c r="I13" i="22"/>
  <c r="J12" i="22"/>
  <c r="J18" i="22"/>
  <c r="I19" i="22"/>
  <c r="J6" i="22"/>
  <c r="I7" i="22"/>
  <c r="I13" i="21"/>
  <c r="J12" i="21"/>
  <c r="J6" i="21"/>
  <c r="I7" i="21"/>
  <c r="I19" i="21"/>
  <c r="J18" i="21"/>
  <c r="I13" i="20"/>
  <c r="J12" i="20"/>
  <c r="K7" i="20"/>
  <c r="L6" i="20"/>
  <c r="K19" i="20"/>
  <c r="L18" i="20"/>
  <c r="J12" i="19"/>
  <c r="I13" i="19"/>
  <c r="J6" i="19"/>
  <c r="I7" i="19"/>
  <c r="I19" i="19"/>
  <c r="J18" i="19"/>
  <c r="I13" i="18"/>
  <c r="J12" i="18"/>
  <c r="J6" i="18"/>
  <c r="I7" i="18"/>
  <c r="J18" i="18"/>
  <c r="I19" i="18"/>
  <c r="J12" i="17"/>
  <c r="I13" i="17"/>
  <c r="I7" i="17"/>
  <c r="J6" i="17"/>
  <c r="I19" i="17"/>
  <c r="J18" i="17"/>
  <c r="I19" i="16"/>
  <c r="J18" i="16"/>
  <c r="J6" i="16"/>
  <c r="I7" i="16"/>
  <c r="J12" i="16"/>
  <c r="I13" i="16"/>
  <c r="I7" i="15"/>
  <c r="J6" i="15"/>
  <c r="J12" i="15"/>
  <c r="I13" i="15"/>
  <c r="I19" i="15"/>
  <c r="J18" i="15"/>
  <c r="I13" i="14"/>
  <c r="J12" i="14"/>
  <c r="J6" i="14"/>
  <c r="I7" i="14"/>
  <c r="J18" i="14"/>
  <c r="I19" i="14"/>
  <c r="I13" i="11"/>
  <c r="J12" i="11"/>
  <c r="K7" i="11"/>
  <c r="L6" i="11"/>
  <c r="K19" i="11"/>
  <c r="L18" i="11"/>
  <c r="K7" i="10"/>
  <c r="L6" i="10"/>
  <c r="I13" i="10"/>
  <c r="J12" i="10"/>
  <c r="K19" i="10"/>
  <c r="L18" i="10"/>
  <c r="J6" i="9"/>
  <c r="I7" i="9"/>
  <c r="J18" i="9"/>
  <c r="I19" i="9"/>
  <c r="I13" i="9"/>
  <c r="J12" i="9"/>
  <c r="I13" i="8"/>
  <c r="J12" i="8"/>
  <c r="J18" i="8"/>
  <c r="I19" i="8"/>
  <c r="I7" i="8"/>
  <c r="J6" i="8"/>
  <c r="I13" i="7"/>
  <c r="J12" i="7"/>
  <c r="J6" i="7"/>
  <c r="I7" i="7"/>
  <c r="J18" i="7"/>
  <c r="I19" i="7"/>
  <c r="J18" i="6"/>
  <c r="I19" i="6"/>
  <c r="J6" i="6"/>
  <c r="I7" i="6"/>
  <c r="I13" i="6"/>
  <c r="J12" i="6"/>
  <c r="I19" i="5"/>
  <c r="J18" i="5"/>
  <c r="I13" i="5"/>
  <c r="J12" i="5"/>
  <c r="J6" i="5"/>
  <c r="I7" i="5"/>
  <c r="J6" i="4"/>
  <c r="I7" i="4"/>
  <c r="I13" i="4"/>
  <c r="J12" i="4"/>
  <c r="J18" i="4"/>
  <c r="I19" i="4"/>
  <c r="J18" i="3"/>
  <c r="I19" i="3"/>
  <c r="I7" i="3"/>
  <c r="J6" i="3"/>
  <c r="I13" i="3"/>
  <c r="J12" i="3"/>
  <c r="H7" i="2"/>
  <c r="I6" i="2"/>
  <c r="I18" i="2"/>
  <c r="H19" i="2"/>
  <c r="H13" i="2"/>
  <c r="I12" i="2"/>
  <c r="J13" i="46" l="1"/>
  <c r="K12" i="46"/>
  <c r="K6" i="46"/>
  <c r="J7" i="46"/>
  <c r="K18" i="46"/>
  <c r="J19" i="46"/>
  <c r="J13" i="45"/>
  <c r="K12" i="45"/>
  <c r="K6" i="45"/>
  <c r="J7" i="45"/>
  <c r="K18" i="45"/>
  <c r="J19" i="45"/>
  <c r="K6" i="42"/>
  <c r="J7" i="42"/>
  <c r="K18" i="42"/>
  <c r="J19" i="42"/>
  <c r="J13" i="42"/>
  <c r="K12" i="42"/>
  <c r="K18" i="41"/>
  <c r="J19" i="41"/>
  <c r="K6" i="41"/>
  <c r="J7" i="41"/>
  <c r="J13" i="41"/>
  <c r="K12" i="41"/>
  <c r="K6" i="39"/>
  <c r="J7" i="39"/>
  <c r="K18" i="39"/>
  <c r="J19" i="39"/>
  <c r="J13" i="39"/>
  <c r="K12" i="39"/>
  <c r="K6" i="38"/>
  <c r="J7" i="38"/>
  <c r="K18" i="38"/>
  <c r="J19" i="38"/>
  <c r="J13" i="38"/>
  <c r="K12" i="38"/>
  <c r="K18" i="37"/>
  <c r="J19" i="37"/>
  <c r="K6" i="37"/>
  <c r="J7" i="37"/>
  <c r="J13" i="37"/>
  <c r="K12" i="37"/>
  <c r="J13" i="36"/>
  <c r="K12" i="36"/>
  <c r="K6" i="36"/>
  <c r="J7" i="36"/>
  <c r="K18" i="36"/>
  <c r="J19" i="36"/>
  <c r="K18" i="35"/>
  <c r="J19" i="35"/>
  <c r="J13" i="35"/>
  <c r="K12" i="35"/>
  <c r="K6" i="35"/>
  <c r="J7" i="35"/>
  <c r="J13" i="34"/>
  <c r="K12" i="34"/>
  <c r="K6" i="34"/>
  <c r="J7" i="34"/>
  <c r="K18" i="34"/>
  <c r="J19" i="34"/>
  <c r="K18" i="33"/>
  <c r="J19" i="33"/>
  <c r="J13" i="33"/>
  <c r="K12" i="33"/>
  <c r="K6" i="33"/>
  <c r="J7" i="33"/>
  <c r="J13" i="32"/>
  <c r="K12" i="32"/>
  <c r="K18" i="32"/>
  <c r="J19" i="32"/>
  <c r="K6" i="32"/>
  <c r="J7" i="32"/>
  <c r="K6" i="31"/>
  <c r="J7" i="31"/>
  <c r="J13" i="31"/>
  <c r="K12" i="31"/>
  <c r="K18" i="31"/>
  <c r="J19" i="31"/>
  <c r="J13" i="27"/>
  <c r="K12" i="27"/>
  <c r="K6" i="27"/>
  <c r="J7" i="27"/>
  <c r="K18" i="27"/>
  <c r="J19" i="27"/>
  <c r="J13" i="26"/>
  <c r="K12" i="26"/>
  <c r="K6" i="26"/>
  <c r="J7" i="26"/>
  <c r="K18" i="26"/>
  <c r="J19" i="26"/>
  <c r="K6" i="25"/>
  <c r="J7" i="25"/>
  <c r="K18" i="25"/>
  <c r="J19" i="25"/>
  <c r="J13" i="25"/>
  <c r="K12" i="25"/>
  <c r="K18" i="24"/>
  <c r="J19" i="24"/>
  <c r="J13" i="24"/>
  <c r="K12" i="24"/>
  <c r="K6" i="24"/>
  <c r="J7" i="24"/>
  <c r="L19" i="23"/>
  <c r="M18" i="23"/>
  <c r="J13" i="23"/>
  <c r="K12" i="23"/>
  <c r="L7" i="23"/>
  <c r="M6" i="23"/>
  <c r="K18" i="22"/>
  <c r="J19" i="22"/>
  <c r="J13" i="22"/>
  <c r="K12" i="22"/>
  <c r="K6" i="22"/>
  <c r="J7" i="22"/>
  <c r="K6" i="21"/>
  <c r="J7" i="21"/>
  <c r="K18" i="21"/>
  <c r="J19" i="21"/>
  <c r="J13" i="21"/>
  <c r="K12" i="21"/>
  <c r="L19" i="20"/>
  <c r="M18" i="20"/>
  <c r="J13" i="20"/>
  <c r="K12" i="20"/>
  <c r="L7" i="20"/>
  <c r="M6" i="20"/>
  <c r="K18" i="19"/>
  <c r="J19" i="19"/>
  <c r="K6" i="19"/>
  <c r="J7" i="19"/>
  <c r="J13" i="19"/>
  <c r="K12" i="19"/>
  <c r="K6" i="18"/>
  <c r="J7" i="18"/>
  <c r="K18" i="18"/>
  <c r="J19" i="18"/>
  <c r="J13" i="18"/>
  <c r="K12" i="18"/>
  <c r="K18" i="17"/>
  <c r="J19" i="17"/>
  <c r="K6" i="17"/>
  <c r="J7" i="17"/>
  <c r="J13" i="17"/>
  <c r="K12" i="17"/>
  <c r="K6" i="16"/>
  <c r="J7" i="16"/>
  <c r="K18" i="16"/>
  <c r="J19" i="16"/>
  <c r="J13" i="16"/>
  <c r="K12" i="16"/>
  <c r="K18" i="15"/>
  <c r="J19" i="15"/>
  <c r="J13" i="15"/>
  <c r="K12" i="15"/>
  <c r="K6" i="15"/>
  <c r="J7" i="15"/>
  <c r="K6" i="14"/>
  <c r="J7" i="14"/>
  <c r="J13" i="14"/>
  <c r="K12" i="14"/>
  <c r="K18" i="14"/>
  <c r="J19" i="14"/>
  <c r="L7" i="11"/>
  <c r="M6" i="11"/>
  <c r="L19" i="11"/>
  <c r="M18" i="11"/>
  <c r="J13" i="11"/>
  <c r="K12" i="11"/>
  <c r="L19" i="10"/>
  <c r="M18" i="10"/>
  <c r="L7" i="10"/>
  <c r="M6" i="10"/>
  <c r="J13" i="10"/>
  <c r="K12" i="10"/>
  <c r="K18" i="9"/>
  <c r="J19" i="9"/>
  <c r="J13" i="9"/>
  <c r="K12" i="9"/>
  <c r="K6" i="9"/>
  <c r="J7" i="9"/>
  <c r="K18" i="8"/>
  <c r="J19" i="8"/>
  <c r="K6" i="8"/>
  <c r="J7" i="8"/>
  <c r="J13" i="8"/>
  <c r="K12" i="8"/>
  <c r="K6" i="7"/>
  <c r="J7" i="7"/>
  <c r="J13" i="7"/>
  <c r="K12" i="7"/>
  <c r="K18" i="7"/>
  <c r="J19" i="7"/>
  <c r="K6" i="6"/>
  <c r="J7" i="6"/>
  <c r="J13" i="6"/>
  <c r="K12" i="6"/>
  <c r="K18" i="6"/>
  <c r="J19" i="6"/>
  <c r="J13" i="5"/>
  <c r="K12" i="5"/>
  <c r="K18" i="5"/>
  <c r="J19" i="5"/>
  <c r="K6" i="5"/>
  <c r="J7" i="5"/>
  <c r="J13" i="4"/>
  <c r="K12" i="4"/>
  <c r="K18" i="4"/>
  <c r="J19" i="4"/>
  <c r="K6" i="4"/>
  <c r="J7" i="4"/>
  <c r="K6" i="3"/>
  <c r="J7" i="3"/>
  <c r="J13" i="3"/>
  <c r="K12" i="3"/>
  <c r="K18" i="3"/>
  <c r="J19" i="3"/>
  <c r="J18" i="2"/>
  <c r="I19" i="2"/>
  <c r="I13" i="2"/>
  <c r="J12" i="2"/>
  <c r="J6" i="2"/>
  <c r="I7" i="2"/>
  <c r="L6" i="46" l="1"/>
  <c r="K7" i="46"/>
  <c r="L12" i="46"/>
  <c r="K13" i="46"/>
  <c r="L18" i="46"/>
  <c r="K19" i="46"/>
  <c r="K7" i="45"/>
  <c r="L6" i="45"/>
  <c r="L12" i="45"/>
  <c r="K13" i="45"/>
  <c r="K19" i="45"/>
  <c r="L18" i="45"/>
  <c r="K13" i="42"/>
  <c r="L12" i="42"/>
  <c r="L18" i="42"/>
  <c r="K19" i="42"/>
  <c r="L6" i="42"/>
  <c r="K7" i="42"/>
  <c r="K7" i="41"/>
  <c r="L6" i="41"/>
  <c r="L12" i="41"/>
  <c r="K13" i="41"/>
  <c r="K19" i="41"/>
  <c r="L18" i="41"/>
  <c r="K19" i="39"/>
  <c r="L18" i="39"/>
  <c r="K13" i="39"/>
  <c r="L12" i="39"/>
  <c r="K7" i="39"/>
  <c r="L6" i="39"/>
  <c r="L12" i="38"/>
  <c r="K13" i="38"/>
  <c r="K19" i="38"/>
  <c r="L18" i="38"/>
  <c r="K7" i="38"/>
  <c r="L6" i="38"/>
  <c r="K7" i="37"/>
  <c r="L6" i="37"/>
  <c r="L12" i="37"/>
  <c r="K13" i="37"/>
  <c r="K19" i="37"/>
  <c r="L18" i="37"/>
  <c r="K13" i="36"/>
  <c r="L12" i="36"/>
  <c r="L6" i="36"/>
  <c r="K7" i="36"/>
  <c r="L18" i="36"/>
  <c r="K19" i="36"/>
  <c r="L12" i="35"/>
  <c r="K13" i="35"/>
  <c r="L6" i="35"/>
  <c r="K7" i="35"/>
  <c r="L18" i="35"/>
  <c r="K19" i="35"/>
  <c r="L12" i="34"/>
  <c r="K13" i="34"/>
  <c r="K7" i="34"/>
  <c r="L6" i="34"/>
  <c r="K19" i="34"/>
  <c r="L18" i="34"/>
  <c r="K13" i="33"/>
  <c r="L12" i="33"/>
  <c r="L6" i="33"/>
  <c r="K7" i="33"/>
  <c r="L18" i="33"/>
  <c r="K19" i="33"/>
  <c r="K19" i="32"/>
  <c r="L18" i="32"/>
  <c r="K13" i="32"/>
  <c r="L12" i="32"/>
  <c r="L6" i="32"/>
  <c r="K7" i="32"/>
  <c r="L18" i="31"/>
  <c r="K19" i="31"/>
  <c r="L12" i="31"/>
  <c r="K13" i="31"/>
  <c r="L6" i="31"/>
  <c r="K7" i="31"/>
  <c r="L6" i="27"/>
  <c r="K7" i="27"/>
  <c r="L12" i="27"/>
  <c r="K13" i="27"/>
  <c r="K19" i="27"/>
  <c r="L18" i="27"/>
  <c r="L6" i="26"/>
  <c r="K7" i="26"/>
  <c r="K13" i="26"/>
  <c r="L12" i="26"/>
  <c r="K19" i="26"/>
  <c r="L18" i="26"/>
  <c r="L6" i="25"/>
  <c r="K7" i="25"/>
  <c r="L18" i="25"/>
  <c r="K19" i="25"/>
  <c r="K13" i="25"/>
  <c r="L12" i="25"/>
  <c r="K13" i="24"/>
  <c r="L12" i="24"/>
  <c r="K7" i="24"/>
  <c r="L6" i="24"/>
  <c r="L18" i="24"/>
  <c r="K19" i="24"/>
  <c r="L12" i="23"/>
  <c r="K13" i="23"/>
  <c r="N6" i="23"/>
  <c r="M7" i="23"/>
  <c r="N18" i="23"/>
  <c r="M19" i="23"/>
  <c r="L12" i="22"/>
  <c r="K13" i="22"/>
  <c r="K7" i="22"/>
  <c r="L6" i="22"/>
  <c r="K19" i="22"/>
  <c r="L18" i="22"/>
  <c r="L18" i="21"/>
  <c r="K19" i="21"/>
  <c r="K13" i="21"/>
  <c r="L12" i="21"/>
  <c r="K7" i="21"/>
  <c r="L6" i="21"/>
  <c r="N6" i="20"/>
  <c r="M7" i="20"/>
  <c r="N18" i="20"/>
  <c r="M19" i="20"/>
  <c r="L12" i="20"/>
  <c r="K13" i="20"/>
  <c r="K7" i="19"/>
  <c r="L6" i="19"/>
  <c r="L12" i="19"/>
  <c r="K13" i="19"/>
  <c r="K19" i="19"/>
  <c r="L18" i="19"/>
  <c r="K19" i="18"/>
  <c r="L18" i="18"/>
  <c r="L12" i="18"/>
  <c r="K13" i="18"/>
  <c r="K7" i="18"/>
  <c r="L6" i="18"/>
  <c r="L18" i="17"/>
  <c r="K19" i="17"/>
  <c r="L6" i="17"/>
  <c r="K7" i="17"/>
  <c r="L12" i="17"/>
  <c r="K13" i="17"/>
  <c r="L18" i="16"/>
  <c r="K19" i="16"/>
  <c r="L12" i="16"/>
  <c r="K13" i="16"/>
  <c r="K7" i="16"/>
  <c r="L6" i="16"/>
  <c r="K13" i="15"/>
  <c r="L12" i="15"/>
  <c r="L6" i="15"/>
  <c r="K7" i="15"/>
  <c r="L18" i="15"/>
  <c r="K19" i="15"/>
  <c r="L12" i="14"/>
  <c r="K13" i="14"/>
  <c r="K19" i="14"/>
  <c r="L18" i="14"/>
  <c r="K7" i="14"/>
  <c r="L6" i="14"/>
  <c r="N18" i="11"/>
  <c r="M19" i="11"/>
  <c r="L12" i="11"/>
  <c r="K13" i="11"/>
  <c r="N6" i="11"/>
  <c r="M7" i="11"/>
  <c r="N6" i="10"/>
  <c r="M7" i="10"/>
  <c r="L12" i="10"/>
  <c r="K13" i="10"/>
  <c r="N18" i="10"/>
  <c r="M19" i="10"/>
  <c r="L12" i="9"/>
  <c r="K13" i="9"/>
  <c r="K7" i="9"/>
  <c r="L6" i="9"/>
  <c r="K19" i="9"/>
  <c r="L18" i="9"/>
  <c r="K7" i="8"/>
  <c r="L6" i="8"/>
  <c r="L12" i="8"/>
  <c r="K13" i="8"/>
  <c r="L18" i="8"/>
  <c r="K19" i="8"/>
  <c r="L12" i="7"/>
  <c r="K13" i="7"/>
  <c r="K19" i="7"/>
  <c r="L18" i="7"/>
  <c r="K7" i="7"/>
  <c r="L6" i="7"/>
  <c r="L12" i="6"/>
  <c r="K13" i="6"/>
  <c r="K19" i="6"/>
  <c r="L18" i="6"/>
  <c r="K7" i="6"/>
  <c r="L6" i="6"/>
  <c r="K19" i="5"/>
  <c r="L18" i="5"/>
  <c r="K13" i="5"/>
  <c r="L12" i="5"/>
  <c r="K7" i="5"/>
  <c r="L6" i="5"/>
  <c r="K19" i="4"/>
  <c r="L18" i="4"/>
  <c r="L12" i="4"/>
  <c r="K13" i="4"/>
  <c r="K7" i="4"/>
  <c r="L6" i="4"/>
  <c r="L12" i="3"/>
  <c r="K13" i="3"/>
  <c r="K19" i="3"/>
  <c r="L18" i="3"/>
  <c r="L6" i="3"/>
  <c r="K7" i="3"/>
  <c r="K12" i="2"/>
  <c r="J13" i="2"/>
  <c r="K6" i="2"/>
  <c r="J7" i="2"/>
  <c r="K18" i="2"/>
  <c r="J19" i="2"/>
  <c r="M12" i="46" l="1"/>
  <c r="L13" i="46"/>
  <c r="L19" i="46"/>
  <c r="M18" i="46"/>
  <c r="L7" i="46"/>
  <c r="M6" i="46"/>
  <c r="L19" i="45"/>
  <c r="M18" i="45"/>
  <c r="L7" i="45"/>
  <c r="M6" i="45"/>
  <c r="M12" i="45"/>
  <c r="L13" i="45"/>
  <c r="L19" i="42"/>
  <c r="M18" i="42"/>
  <c r="M12" i="42"/>
  <c r="L13" i="42"/>
  <c r="L7" i="42"/>
  <c r="M6" i="42"/>
  <c r="M12" i="41"/>
  <c r="L13" i="41"/>
  <c r="L19" i="41"/>
  <c r="M18" i="41"/>
  <c r="L7" i="41"/>
  <c r="M6" i="41"/>
  <c r="L7" i="39"/>
  <c r="M6" i="39"/>
  <c r="L19" i="39"/>
  <c r="M18" i="39"/>
  <c r="M12" i="39"/>
  <c r="L13" i="39"/>
  <c r="M12" i="38"/>
  <c r="L13" i="38"/>
  <c r="L19" i="38"/>
  <c r="M18" i="38"/>
  <c r="L7" i="38"/>
  <c r="M6" i="38"/>
  <c r="M12" i="37"/>
  <c r="L13" i="37"/>
  <c r="L19" i="37"/>
  <c r="M18" i="37"/>
  <c r="L7" i="37"/>
  <c r="M6" i="37"/>
  <c r="L7" i="36"/>
  <c r="M6" i="36"/>
  <c r="M12" i="36"/>
  <c r="L13" i="36"/>
  <c r="L19" i="36"/>
  <c r="M18" i="36"/>
  <c r="M12" i="35"/>
  <c r="L13" i="35"/>
  <c r="L7" i="35"/>
  <c r="M6" i="35"/>
  <c r="L19" i="35"/>
  <c r="M18" i="35"/>
  <c r="L7" i="34"/>
  <c r="M6" i="34"/>
  <c r="M12" i="34"/>
  <c r="L13" i="34"/>
  <c r="L19" i="34"/>
  <c r="M18" i="34"/>
  <c r="L7" i="33"/>
  <c r="M6" i="33"/>
  <c r="M12" i="33"/>
  <c r="L13" i="33"/>
  <c r="L19" i="33"/>
  <c r="M18" i="33"/>
  <c r="M12" i="32"/>
  <c r="L13" i="32"/>
  <c r="L19" i="32"/>
  <c r="M18" i="32"/>
  <c r="L7" i="32"/>
  <c r="M6" i="32"/>
  <c r="M12" i="31"/>
  <c r="L13" i="31"/>
  <c r="L7" i="31"/>
  <c r="M6" i="31"/>
  <c r="L19" i="31"/>
  <c r="M18" i="31"/>
  <c r="M12" i="27"/>
  <c r="L13" i="27"/>
  <c r="L19" i="27"/>
  <c r="M18" i="27"/>
  <c r="L7" i="27"/>
  <c r="M6" i="27"/>
  <c r="L19" i="26"/>
  <c r="M18" i="26"/>
  <c r="M12" i="26"/>
  <c r="L13" i="26"/>
  <c r="L7" i="26"/>
  <c r="M6" i="26"/>
  <c r="L19" i="25"/>
  <c r="M18" i="25"/>
  <c r="M12" i="25"/>
  <c r="L13" i="25"/>
  <c r="L7" i="25"/>
  <c r="M6" i="25"/>
  <c r="L7" i="24"/>
  <c r="M6" i="24"/>
  <c r="M12" i="24"/>
  <c r="L13" i="24"/>
  <c r="L19" i="24"/>
  <c r="M18" i="24"/>
  <c r="S8" i="23"/>
  <c r="N7" i="23"/>
  <c r="D8" i="23" s="1"/>
  <c r="E23" i="23" s="1"/>
  <c r="F23" i="23" s="1"/>
  <c r="N19" i="23"/>
  <c r="D20" i="23" s="1"/>
  <c r="E25" i="23" s="1"/>
  <c r="F25" i="23" s="1"/>
  <c r="S20" i="23"/>
  <c r="M12" i="23"/>
  <c r="L13" i="23"/>
  <c r="L7" i="22"/>
  <c r="M6" i="22"/>
  <c r="L19" i="22"/>
  <c r="M18" i="22"/>
  <c r="M12" i="22"/>
  <c r="L13" i="22"/>
  <c r="M12" i="21"/>
  <c r="L13" i="21"/>
  <c r="L7" i="21"/>
  <c r="M6" i="21"/>
  <c r="L19" i="21"/>
  <c r="M18" i="21"/>
  <c r="S20" i="20"/>
  <c r="N19" i="20"/>
  <c r="D20" i="20" s="1"/>
  <c r="E25" i="20" s="1"/>
  <c r="F25" i="20" s="1"/>
  <c r="M12" i="20"/>
  <c r="L13" i="20"/>
  <c r="S8" i="20"/>
  <c r="N7" i="20"/>
  <c r="D8" i="20" s="1"/>
  <c r="E23" i="20" s="1"/>
  <c r="F23" i="20" s="1"/>
  <c r="M12" i="19"/>
  <c r="L13" i="19"/>
  <c r="L19" i="19"/>
  <c r="M18" i="19"/>
  <c r="L7" i="19"/>
  <c r="M6" i="19"/>
  <c r="M12" i="18"/>
  <c r="L13" i="18"/>
  <c r="L7" i="18"/>
  <c r="M6" i="18"/>
  <c r="L19" i="18"/>
  <c r="M18" i="18"/>
  <c r="L7" i="17"/>
  <c r="M6" i="17"/>
  <c r="M12" i="17"/>
  <c r="L13" i="17"/>
  <c r="L19" i="17"/>
  <c r="M18" i="17"/>
  <c r="M12" i="16"/>
  <c r="L13" i="16"/>
  <c r="L7" i="16"/>
  <c r="M6" i="16"/>
  <c r="L19" i="16"/>
  <c r="M18" i="16"/>
  <c r="L19" i="15"/>
  <c r="M18" i="15"/>
  <c r="L7" i="15"/>
  <c r="M6" i="15"/>
  <c r="M12" i="15"/>
  <c r="L13" i="15"/>
  <c r="M12" i="14"/>
  <c r="L13" i="14"/>
  <c r="L19" i="14"/>
  <c r="M18" i="14"/>
  <c r="L7" i="14"/>
  <c r="M6" i="14"/>
  <c r="M12" i="11"/>
  <c r="L13" i="11"/>
  <c r="N7" i="11"/>
  <c r="D8" i="11" s="1"/>
  <c r="E23" i="11" s="1"/>
  <c r="F23" i="11" s="1"/>
  <c r="S8" i="11"/>
  <c r="S20" i="11"/>
  <c r="N19" i="11"/>
  <c r="D20" i="11" s="1"/>
  <c r="E25" i="11" s="1"/>
  <c r="F25" i="11" s="1"/>
  <c r="M12" i="10"/>
  <c r="L13" i="10"/>
  <c r="N19" i="10"/>
  <c r="D20" i="10" s="1"/>
  <c r="E25" i="10" s="1"/>
  <c r="F25" i="10" s="1"/>
  <c r="S20" i="10"/>
  <c r="N7" i="10"/>
  <c r="D8" i="10" s="1"/>
  <c r="E23" i="10" s="1"/>
  <c r="F23" i="10" s="1"/>
  <c r="S8" i="10"/>
  <c r="L19" i="9"/>
  <c r="M18" i="9"/>
  <c r="L7" i="9"/>
  <c r="M6" i="9"/>
  <c r="M12" i="9"/>
  <c r="L13" i="9"/>
  <c r="L7" i="8"/>
  <c r="M6" i="8"/>
  <c r="M12" i="8"/>
  <c r="L13" i="8"/>
  <c r="L19" i="8"/>
  <c r="M18" i="8"/>
  <c r="L19" i="7"/>
  <c r="M18" i="7"/>
  <c r="L7" i="7"/>
  <c r="M6" i="7"/>
  <c r="M12" i="7"/>
  <c r="L13" i="7"/>
  <c r="M12" i="6"/>
  <c r="L13" i="6"/>
  <c r="L19" i="6"/>
  <c r="M18" i="6"/>
  <c r="L7" i="6"/>
  <c r="M6" i="6"/>
  <c r="M12" i="5"/>
  <c r="L13" i="5"/>
  <c r="L7" i="5"/>
  <c r="M6" i="5"/>
  <c r="L19" i="5"/>
  <c r="M18" i="5"/>
  <c r="M12" i="4"/>
  <c r="L13" i="4"/>
  <c r="L7" i="4"/>
  <c r="M6" i="4"/>
  <c r="L19" i="4"/>
  <c r="M18" i="4"/>
  <c r="L19" i="3"/>
  <c r="M18" i="3"/>
  <c r="L7" i="3"/>
  <c r="M6" i="3"/>
  <c r="M12" i="3"/>
  <c r="L13" i="3"/>
  <c r="K7" i="2"/>
  <c r="L6" i="2"/>
  <c r="K19" i="2"/>
  <c r="L18" i="2"/>
  <c r="L12" i="2"/>
  <c r="K13" i="2"/>
  <c r="M7" i="46" l="1"/>
  <c r="N6" i="46"/>
  <c r="N18" i="46"/>
  <c r="M19" i="46"/>
  <c r="M13" i="46"/>
  <c r="N12" i="46"/>
  <c r="M7" i="45"/>
  <c r="N6" i="45"/>
  <c r="N18" i="45"/>
  <c r="M19" i="45"/>
  <c r="M13" i="45"/>
  <c r="N12" i="45"/>
  <c r="N12" i="42"/>
  <c r="M13" i="42"/>
  <c r="N6" i="42"/>
  <c r="M7" i="42"/>
  <c r="M19" i="42"/>
  <c r="N18" i="42"/>
  <c r="N18" i="41"/>
  <c r="M19" i="41"/>
  <c r="N6" i="41"/>
  <c r="M7" i="41"/>
  <c r="N12" i="41"/>
  <c r="M13" i="41"/>
  <c r="N18" i="39"/>
  <c r="M19" i="39"/>
  <c r="M7" i="39"/>
  <c r="N6" i="39"/>
  <c r="N12" i="39"/>
  <c r="M13" i="39"/>
  <c r="N6" i="38"/>
  <c r="M7" i="38"/>
  <c r="N18" i="38"/>
  <c r="M19" i="38"/>
  <c r="M13" i="38"/>
  <c r="N12" i="38"/>
  <c r="M19" i="37"/>
  <c r="N18" i="37"/>
  <c r="N6" i="37"/>
  <c r="M7" i="37"/>
  <c r="M13" i="37"/>
  <c r="N12" i="37"/>
  <c r="N12" i="36"/>
  <c r="M13" i="36"/>
  <c r="M19" i="36"/>
  <c r="N18" i="36"/>
  <c r="M7" i="36"/>
  <c r="N6" i="36"/>
  <c r="M19" i="35"/>
  <c r="N18" i="35"/>
  <c r="N6" i="35"/>
  <c r="M7" i="35"/>
  <c r="N12" i="35"/>
  <c r="M13" i="35"/>
  <c r="M13" i="34"/>
  <c r="N12" i="34"/>
  <c r="N18" i="34"/>
  <c r="M19" i="34"/>
  <c r="N6" i="34"/>
  <c r="M7" i="34"/>
  <c r="N12" i="33"/>
  <c r="M13" i="33"/>
  <c r="M19" i="33"/>
  <c r="N18" i="33"/>
  <c r="M7" i="33"/>
  <c r="N6" i="33"/>
  <c r="N18" i="32"/>
  <c r="M19" i="32"/>
  <c r="M7" i="32"/>
  <c r="N6" i="32"/>
  <c r="M13" i="32"/>
  <c r="N12" i="32"/>
  <c r="N12" i="31"/>
  <c r="M13" i="31"/>
  <c r="N6" i="31"/>
  <c r="M7" i="31"/>
  <c r="M19" i="31"/>
  <c r="N18" i="31"/>
  <c r="N18" i="27"/>
  <c r="M19" i="27"/>
  <c r="N6" i="27"/>
  <c r="M7" i="27"/>
  <c r="M13" i="27"/>
  <c r="N12" i="27"/>
  <c r="N18" i="26"/>
  <c r="M19" i="26"/>
  <c r="M13" i="26"/>
  <c r="N12" i="26"/>
  <c r="M7" i="26"/>
  <c r="N6" i="26"/>
  <c r="N12" i="25"/>
  <c r="M13" i="25"/>
  <c r="M7" i="25"/>
  <c r="N6" i="25"/>
  <c r="M19" i="25"/>
  <c r="N18" i="25"/>
  <c r="N12" i="24"/>
  <c r="M13" i="24"/>
  <c r="M19" i="24"/>
  <c r="N18" i="24"/>
  <c r="N6" i="24"/>
  <c r="M7" i="24"/>
  <c r="M13" i="23"/>
  <c r="N12" i="23"/>
  <c r="N18" i="22"/>
  <c r="M19" i="22"/>
  <c r="N6" i="22"/>
  <c r="M7" i="22"/>
  <c r="M13" i="22"/>
  <c r="N12" i="22"/>
  <c r="N6" i="21"/>
  <c r="M7" i="21"/>
  <c r="M19" i="21"/>
  <c r="N18" i="21"/>
  <c r="N12" i="21"/>
  <c r="M13" i="21"/>
  <c r="M13" i="20"/>
  <c r="N12" i="20"/>
  <c r="N18" i="19"/>
  <c r="M19" i="19"/>
  <c r="M7" i="19"/>
  <c r="N6" i="19"/>
  <c r="M13" i="19"/>
  <c r="N12" i="19"/>
  <c r="N6" i="18"/>
  <c r="M7" i="18"/>
  <c r="N18" i="18"/>
  <c r="M19" i="18"/>
  <c r="M13" i="18"/>
  <c r="N12" i="18"/>
  <c r="M13" i="17"/>
  <c r="N12" i="17"/>
  <c r="M19" i="17"/>
  <c r="N18" i="17"/>
  <c r="M7" i="17"/>
  <c r="N6" i="17"/>
  <c r="N6" i="16"/>
  <c r="M7" i="16"/>
  <c r="M19" i="16"/>
  <c r="N18" i="16"/>
  <c r="N12" i="16"/>
  <c r="M13" i="16"/>
  <c r="M7" i="15"/>
  <c r="N6" i="15"/>
  <c r="N12" i="15"/>
  <c r="M13" i="15"/>
  <c r="M19" i="15"/>
  <c r="N18" i="15"/>
  <c r="N6" i="14"/>
  <c r="M7" i="14"/>
  <c r="N18" i="14"/>
  <c r="M19" i="14"/>
  <c r="M13" i="14"/>
  <c r="N12" i="14"/>
  <c r="M13" i="11"/>
  <c r="N12" i="11"/>
  <c r="M13" i="10"/>
  <c r="N12" i="10"/>
  <c r="M13" i="9"/>
  <c r="N12" i="9"/>
  <c r="N6" i="9"/>
  <c r="M7" i="9"/>
  <c r="N18" i="9"/>
  <c r="M19" i="9"/>
  <c r="N18" i="8"/>
  <c r="M19" i="8"/>
  <c r="N6" i="8"/>
  <c r="M7" i="8"/>
  <c r="N12" i="8"/>
  <c r="M13" i="8"/>
  <c r="M13" i="7"/>
  <c r="N12" i="7"/>
  <c r="N6" i="7"/>
  <c r="M7" i="7"/>
  <c r="N18" i="7"/>
  <c r="M19" i="7"/>
  <c r="N18" i="6"/>
  <c r="M19" i="6"/>
  <c r="N6" i="6"/>
  <c r="M7" i="6"/>
  <c r="M13" i="6"/>
  <c r="N12" i="6"/>
  <c r="N6" i="5"/>
  <c r="M7" i="5"/>
  <c r="M19" i="5"/>
  <c r="N18" i="5"/>
  <c r="N12" i="5"/>
  <c r="M13" i="5"/>
  <c r="N6" i="4"/>
  <c r="M7" i="4"/>
  <c r="N18" i="4"/>
  <c r="M19" i="4"/>
  <c r="M13" i="4"/>
  <c r="N12" i="4"/>
  <c r="N6" i="3"/>
  <c r="M7" i="3"/>
  <c r="M19" i="3"/>
  <c r="N18" i="3"/>
  <c r="N12" i="3"/>
  <c r="M13" i="3"/>
  <c r="M18" i="2"/>
  <c r="N18" i="2" s="1"/>
  <c r="S20" i="2" s="1"/>
  <c r="L19" i="2"/>
  <c r="L7" i="2"/>
  <c r="M6" i="2"/>
  <c r="N6" i="2" s="1"/>
  <c r="S8" i="2" s="1"/>
  <c r="L13" i="2"/>
  <c r="M12" i="2"/>
  <c r="N12" i="2" s="1"/>
  <c r="S14" i="2" s="1"/>
  <c r="N19" i="46" l="1"/>
  <c r="D20" i="46" s="1"/>
  <c r="E25" i="46" s="1"/>
  <c r="F25" i="46" s="1"/>
  <c r="S20" i="46"/>
  <c r="N13" i="46"/>
  <c r="D14" i="46" s="1"/>
  <c r="E24" i="46" s="1"/>
  <c r="F24" i="46" s="1"/>
  <c r="S14" i="46"/>
  <c r="N7" i="46"/>
  <c r="D8" i="46" s="1"/>
  <c r="E23" i="46" s="1"/>
  <c r="F23" i="46" s="1"/>
  <c r="S8" i="46"/>
  <c r="S20" i="45"/>
  <c r="N19" i="45"/>
  <c r="D20" i="45" s="1"/>
  <c r="E25" i="45" s="1"/>
  <c r="F25" i="45" s="1"/>
  <c r="N13" i="45"/>
  <c r="D14" i="45" s="1"/>
  <c r="E24" i="45" s="1"/>
  <c r="F24" i="45" s="1"/>
  <c r="S14" i="45"/>
  <c r="N7" i="45"/>
  <c r="D8" i="45" s="1"/>
  <c r="E23" i="45" s="1"/>
  <c r="F23" i="45" s="1"/>
  <c r="S8" i="45"/>
  <c r="N7" i="42"/>
  <c r="D8" i="42" s="1"/>
  <c r="E23" i="42" s="1"/>
  <c r="F23" i="42" s="1"/>
  <c r="S8" i="42"/>
  <c r="N19" i="42"/>
  <c r="D20" i="42" s="1"/>
  <c r="E25" i="42" s="1"/>
  <c r="F25" i="42" s="1"/>
  <c r="S20" i="42"/>
  <c r="N13" i="42"/>
  <c r="D14" i="42" s="1"/>
  <c r="E24" i="42" s="1"/>
  <c r="F24" i="42" s="1"/>
  <c r="S14" i="42"/>
  <c r="N13" i="41"/>
  <c r="D14" i="41" s="1"/>
  <c r="E24" i="41" s="1"/>
  <c r="F24" i="41" s="1"/>
  <c r="S14" i="41"/>
  <c r="S20" i="41"/>
  <c r="N19" i="41"/>
  <c r="D20" i="41" s="1"/>
  <c r="E25" i="41" s="1"/>
  <c r="F25" i="41" s="1"/>
  <c r="N7" i="41"/>
  <c r="D8" i="41" s="1"/>
  <c r="E23" i="41" s="1"/>
  <c r="F23" i="41" s="1"/>
  <c r="S8" i="41"/>
  <c r="N7" i="39"/>
  <c r="D8" i="39" s="1"/>
  <c r="E23" i="39" s="1"/>
  <c r="F23" i="39" s="1"/>
  <c r="S8" i="39"/>
  <c r="N13" i="39"/>
  <c r="D14" i="39" s="1"/>
  <c r="E24" i="39" s="1"/>
  <c r="F24" i="39" s="1"/>
  <c r="S14" i="39"/>
  <c r="S20" i="39"/>
  <c r="N19" i="39"/>
  <c r="D20" i="39" s="1"/>
  <c r="E25" i="39" s="1"/>
  <c r="F25" i="39" s="1"/>
  <c r="N19" i="38"/>
  <c r="D20" i="38" s="1"/>
  <c r="E25" i="38" s="1"/>
  <c r="F25" i="38" s="1"/>
  <c r="S20" i="38"/>
  <c r="N13" i="38"/>
  <c r="D14" i="38" s="1"/>
  <c r="E24" i="38" s="1"/>
  <c r="F24" i="38" s="1"/>
  <c r="S14" i="38"/>
  <c r="N7" i="38"/>
  <c r="D8" i="38" s="1"/>
  <c r="E23" i="38" s="1"/>
  <c r="F23" i="38" s="1"/>
  <c r="S8" i="38"/>
  <c r="N13" i="37"/>
  <c r="D14" i="37" s="1"/>
  <c r="E24" i="37" s="1"/>
  <c r="F24" i="37" s="1"/>
  <c r="S14" i="37"/>
  <c r="N19" i="37"/>
  <c r="D20" i="37" s="1"/>
  <c r="E25" i="37" s="1"/>
  <c r="F25" i="37" s="1"/>
  <c r="S20" i="37"/>
  <c r="N7" i="37"/>
  <c r="D8" i="37" s="1"/>
  <c r="E23" i="37" s="1"/>
  <c r="F23" i="37" s="1"/>
  <c r="S8" i="37"/>
  <c r="N19" i="36"/>
  <c r="D20" i="36" s="1"/>
  <c r="E25" i="36" s="1"/>
  <c r="F25" i="36" s="1"/>
  <c r="S20" i="36"/>
  <c r="N7" i="36"/>
  <c r="D8" i="36" s="1"/>
  <c r="E23" i="36" s="1"/>
  <c r="F23" i="36" s="1"/>
  <c r="S8" i="36"/>
  <c r="N13" i="36"/>
  <c r="D14" i="36" s="1"/>
  <c r="E24" i="36" s="1"/>
  <c r="F24" i="36" s="1"/>
  <c r="S14" i="36"/>
  <c r="N7" i="35"/>
  <c r="D8" i="35" s="1"/>
  <c r="E23" i="35" s="1"/>
  <c r="F23" i="35" s="1"/>
  <c r="S8" i="35"/>
  <c r="N19" i="35"/>
  <c r="D20" i="35" s="1"/>
  <c r="E25" i="35" s="1"/>
  <c r="F25" i="35" s="1"/>
  <c r="S20" i="35"/>
  <c r="N13" i="35"/>
  <c r="D14" i="35" s="1"/>
  <c r="E24" i="35" s="1"/>
  <c r="F24" i="35" s="1"/>
  <c r="S14" i="35"/>
  <c r="N7" i="34"/>
  <c r="D8" i="34" s="1"/>
  <c r="E23" i="34" s="1"/>
  <c r="F23" i="34" s="1"/>
  <c r="S8" i="34"/>
  <c r="N19" i="34"/>
  <c r="D20" i="34" s="1"/>
  <c r="E25" i="34" s="1"/>
  <c r="F25" i="34" s="1"/>
  <c r="S20" i="34"/>
  <c r="N13" i="34"/>
  <c r="D14" i="34" s="1"/>
  <c r="E24" i="34" s="1"/>
  <c r="F24" i="34" s="1"/>
  <c r="S14" i="34"/>
  <c r="N7" i="33"/>
  <c r="D8" i="33" s="1"/>
  <c r="E23" i="33" s="1"/>
  <c r="F23" i="33" s="1"/>
  <c r="S8" i="33"/>
  <c r="N19" i="33"/>
  <c r="D20" i="33" s="1"/>
  <c r="E25" i="33" s="1"/>
  <c r="F25" i="33" s="1"/>
  <c r="S20" i="33"/>
  <c r="N13" i="33"/>
  <c r="D14" i="33" s="1"/>
  <c r="E24" i="33" s="1"/>
  <c r="F24" i="33" s="1"/>
  <c r="S14" i="33"/>
  <c r="N7" i="32"/>
  <c r="D8" i="32" s="1"/>
  <c r="E23" i="32" s="1"/>
  <c r="F23" i="32" s="1"/>
  <c r="S8" i="32"/>
  <c r="N19" i="32"/>
  <c r="D20" i="32" s="1"/>
  <c r="E25" i="32" s="1"/>
  <c r="F25" i="32" s="1"/>
  <c r="S20" i="32"/>
  <c r="N13" i="32"/>
  <c r="D14" i="32" s="1"/>
  <c r="E24" i="32" s="1"/>
  <c r="F24" i="32" s="1"/>
  <c r="S14" i="32"/>
  <c r="N19" i="31"/>
  <c r="D20" i="31" s="1"/>
  <c r="E25" i="31" s="1"/>
  <c r="F25" i="31" s="1"/>
  <c r="S20" i="31"/>
  <c r="N7" i="31"/>
  <c r="D8" i="31" s="1"/>
  <c r="E23" i="31" s="1"/>
  <c r="F23" i="31" s="1"/>
  <c r="S8" i="31"/>
  <c r="N13" i="31"/>
  <c r="D14" i="31" s="1"/>
  <c r="E24" i="31" s="1"/>
  <c r="F24" i="31" s="1"/>
  <c r="S14" i="31"/>
  <c r="S8" i="27"/>
  <c r="N7" i="27"/>
  <c r="D8" i="27" s="1"/>
  <c r="E23" i="27" s="1"/>
  <c r="F23" i="27" s="1"/>
  <c r="N19" i="27"/>
  <c r="D20" i="27" s="1"/>
  <c r="E25" i="27" s="1"/>
  <c r="F25" i="27" s="1"/>
  <c r="S20" i="27"/>
  <c r="N13" i="27"/>
  <c r="D14" i="27" s="1"/>
  <c r="E24" i="27" s="1"/>
  <c r="F24" i="27" s="1"/>
  <c r="S14" i="27"/>
  <c r="N13" i="26"/>
  <c r="D14" i="26" s="1"/>
  <c r="E24" i="26" s="1"/>
  <c r="F24" i="26" s="1"/>
  <c r="S14" i="26"/>
  <c r="N7" i="26"/>
  <c r="D8" i="26" s="1"/>
  <c r="E23" i="26" s="1"/>
  <c r="F23" i="26" s="1"/>
  <c r="S8" i="26"/>
  <c r="N19" i="26"/>
  <c r="D20" i="26" s="1"/>
  <c r="E25" i="26" s="1"/>
  <c r="F25" i="26" s="1"/>
  <c r="S20" i="26"/>
  <c r="N19" i="25"/>
  <c r="D20" i="25" s="1"/>
  <c r="E25" i="25" s="1"/>
  <c r="F25" i="25" s="1"/>
  <c r="S20" i="25"/>
  <c r="N7" i="25"/>
  <c r="D8" i="25" s="1"/>
  <c r="E23" i="25" s="1"/>
  <c r="F23" i="25" s="1"/>
  <c r="S8" i="25"/>
  <c r="N13" i="25"/>
  <c r="D14" i="25" s="1"/>
  <c r="E24" i="25" s="1"/>
  <c r="F24" i="25" s="1"/>
  <c r="S14" i="25"/>
  <c r="N19" i="24"/>
  <c r="D20" i="24" s="1"/>
  <c r="E25" i="24" s="1"/>
  <c r="F25" i="24" s="1"/>
  <c r="S20" i="24"/>
  <c r="N7" i="24"/>
  <c r="D8" i="24" s="1"/>
  <c r="E23" i="24" s="1"/>
  <c r="F23" i="24" s="1"/>
  <c r="S8" i="24"/>
  <c r="N13" i="24"/>
  <c r="D14" i="24" s="1"/>
  <c r="E24" i="24" s="1"/>
  <c r="F24" i="24" s="1"/>
  <c r="S14" i="24"/>
  <c r="N13" i="23"/>
  <c r="D14" i="23" s="1"/>
  <c r="E24" i="23" s="1"/>
  <c r="F24" i="23" s="1"/>
  <c r="F26" i="23" s="1"/>
  <c r="S14" i="23"/>
  <c r="N7" i="22"/>
  <c r="D8" i="22" s="1"/>
  <c r="E23" i="22" s="1"/>
  <c r="F23" i="22" s="1"/>
  <c r="S8" i="22"/>
  <c r="N13" i="22"/>
  <c r="D14" i="22" s="1"/>
  <c r="E24" i="22" s="1"/>
  <c r="F24" i="22" s="1"/>
  <c r="S14" i="22"/>
  <c r="N19" i="22"/>
  <c r="D20" i="22" s="1"/>
  <c r="E25" i="22" s="1"/>
  <c r="F25" i="22" s="1"/>
  <c r="S20" i="22"/>
  <c r="N19" i="21"/>
  <c r="D20" i="21" s="1"/>
  <c r="E25" i="21" s="1"/>
  <c r="F25" i="21" s="1"/>
  <c r="S20" i="21"/>
  <c r="N13" i="21"/>
  <c r="D14" i="21" s="1"/>
  <c r="E24" i="21" s="1"/>
  <c r="F24" i="21" s="1"/>
  <c r="S14" i="21"/>
  <c r="S8" i="21"/>
  <c r="N7" i="21"/>
  <c r="D8" i="21" s="1"/>
  <c r="E23" i="21" s="1"/>
  <c r="F23" i="21" s="1"/>
  <c r="N13" i="20"/>
  <c r="D14" i="20" s="1"/>
  <c r="E24" i="20" s="1"/>
  <c r="F24" i="20" s="1"/>
  <c r="F26" i="20" s="1"/>
  <c r="S14" i="20"/>
  <c r="N7" i="19"/>
  <c r="D8" i="19" s="1"/>
  <c r="E23" i="19" s="1"/>
  <c r="F23" i="19" s="1"/>
  <c r="S8" i="19"/>
  <c r="N13" i="19"/>
  <c r="D14" i="19" s="1"/>
  <c r="E24" i="19" s="1"/>
  <c r="F24" i="19" s="1"/>
  <c r="S14" i="19"/>
  <c r="N19" i="19"/>
  <c r="D20" i="19" s="1"/>
  <c r="E25" i="19" s="1"/>
  <c r="F25" i="19" s="1"/>
  <c r="S20" i="19"/>
  <c r="N19" i="18"/>
  <c r="D20" i="18" s="1"/>
  <c r="E25" i="18" s="1"/>
  <c r="F25" i="18" s="1"/>
  <c r="S20" i="18"/>
  <c r="N13" i="18"/>
  <c r="D14" i="18" s="1"/>
  <c r="E24" i="18" s="1"/>
  <c r="F24" i="18" s="1"/>
  <c r="S14" i="18"/>
  <c r="N7" i="18"/>
  <c r="D8" i="18" s="1"/>
  <c r="E23" i="18" s="1"/>
  <c r="F23" i="18" s="1"/>
  <c r="S8" i="18"/>
  <c r="N19" i="17"/>
  <c r="D20" i="17" s="1"/>
  <c r="E25" i="17" s="1"/>
  <c r="F25" i="17" s="1"/>
  <c r="S20" i="17"/>
  <c r="N7" i="17"/>
  <c r="D8" i="17" s="1"/>
  <c r="E23" i="17" s="1"/>
  <c r="F23" i="17" s="1"/>
  <c r="S8" i="17"/>
  <c r="N13" i="17"/>
  <c r="D14" i="17" s="1"/>
  <c r="E24" i="17" s="1"/>
  <c r="F24" i="17" s="1"/>
  <c r="S14" i="17"/>
  <c r="S20" i="16"/>
  <c r="N19" i="16"/>
  <c r="D20" i="16" s="1"/>
  <c r="E25" i="16" s="1"/>
  <c r="F25" i="16" s="1"/>
  <c r="N13" i="16"/>
  <c r="D14" i="16" s="1"/>
  <c r="E24" i="16" s="1"/>
  <c r="F24" i="16" s="1"/>
  <c r="S14" i="16"/>
  <c r="N7" i="16"/>
  <c r="D8" i="16" s="1"/>
  <c r="E23" i="16" s="1"/>
  <c r="F23" i="16" s="1"/>
  <c r="S8" i="16"/>
  <c r="N13" i="15"/>
  <c r="D14" i="15" s="1"/>
  <c r="E24" i="15" s="1"/>
  <c r="F24" i="15" s="1"/>
  <c r="S14" i="15"/>
  <c r="N7" i="15"/>
  <c r="D8" i="15" s="1"/>
  <c r="E23" i="15" s="1"/>
  <c r="F23" i="15" s="1"/>
  <c r="S8" i="15"/>
  <c r="S20" i="15"/>
  <c r="N19" i="15"/>
  <c r="D20" i="15" s="1"/>
  <c r="E25" i="15" s="1"/>
  <c r="F25" i="15" s="1"/>
  <c r="N19" i="14"/>
  <c r="D20" i="14" s="1"/>
  <c r="E25" i="14" s="1"/>
  <c r="F25" i="14" s="1"/>
  <c r="S20" i="14"/>
  <c r="N7" i="14"/>
  <c r="D8" i="14" s="1"/>
  <c r="E23" i="14" s="1"/>
  <c r="F23" i="14" s="1"/>
  <c r="S8" i="14"/>
  <c r="N13" i="14"/>
  <c r="D14" i="14" s="1"/>
  <c r="E24" i="14" s="1"/>
  <c r="F24" i="14" s="1"/>
  <c r="S14" i="14"/>
  <c r="S8" i="12"/>
  <c r="E23" i="12"/>
  <c r="F23" i="12" s="1"/>
  <c r="E24" i="12"/>
  <c r="F24" i="12" s="1"/>
  <c r="S14" i="12"/>
  <c r="E25" i="12"/>
  <c r="F25" i="12" s="1"/>
  <c r="S20" i="12"/>
  <c r="N13" i="11"/>
  <c r="D14" i="11" s="1"/>
  <c r="E24" i="11" s="1"/>
  <c r="F24" i="11" s="1"/>
  <c r="F26" i="11" s="1"/>
  <c r="S14" i="11"/>
  <c r="N13" i="10"/>
  <c r="D14" i="10" s="1"/>
  <c r="E24" i="10" s="1"/>
  <c r="F24" i="10" s="1"/>
  <c r="F26" i="10" s="1"/>
  <c r="S14" i="10"/>
  <c r="N7" i="9"/>
  <c r="D8" i="9" s="1"/>
  <c r="E23" i="9" s="1"/>
  <c r="F23" i="9" s="1"/>
  <c r="S8" i="9"/>
  <c r="N13" i="9"/>
  <c r="D14" i="9" s="1"/>
  <c r="E24" i="9" s="1"/>
  <c r="F24" i="9" s="1"/>
  <c r="S14" i="9"/>
  <c r="N19" i="9"/>
  <c r="D20" i="9" s="1"/>
  <c r="E25" i="9" s="1"/>
  <c r="F25" i="9" s="1"/>
  <c r="S20" i="9"/>
  <c r="N7" i="8"/>
  <c r="D8" i="8" s="1"/>
  <c r="E23" i="8" s="1"/>
  <c r="F23" i="8" s="1"/>
  <c r="S8" i="8"/>
  <c r="N13" i="8"/>
  <c r="D14" i="8" s="1"/>
  <c r="E24" i="8" s="1"/>
  <c r="F24" i="8" s="1"/>
  <c r="S14" i="8"/>
  <c r="S20" i="8"/>
  <c r="N19" i="8"/>
  <c r="D20" i="8" s="1"/>
  <c r="E25" i="8" s="1"/>
  <c r="F25" i="8" s="1"/>
  <c r="N7" i="7"/>
  <c r="D8" i="7" s="1"/>
  <c r="E23" i="7" s="1"/>
  <c r="F23" i="7" s="1"/>
  <c r="S8" i="7"/>
  <c r="N13" i="7"/>
  <c r="D14" i="7" s="1"/>
  <c r="E24" i="7" s="1"/>
  <c r="F24" i="7" s="1"/>
  <c r="S14" i="7"/>
  <c r="N19" i="7"/>
  <c r="D20" i="7" s="1"/>
  <c r="E25" i="7" s="1"/>
  <c r="F25" i="7" s="1"/>
  <c r="S20" i="7"/>
  <c r="N7" i="6"/>
  <c r="D8" i="6" s="1"/>
  <c r="E23" i="6" s="1"/>
  <c r="F23" i="6" s="1"/>
  <c r="S8" i="6"/>
  <c r="N19" i="6"/>
  <c r="D20" i="6" s="1"/>
  <c r="E25" i="6" s="1"/>
  <c r="F25" i="6" s="1"/>
  <c r="S20" i="6"/>
  <c r="N13" i="6"/>
  <c r="D14" i="6" s="1"/>
  <c r="E24" i="6" s="1"/>
  <c r="F24" i="6" s="1"/>
  <c r="S14" i="6"/>
  <c r="N19" i="5"/>
  <c r="D20" i="5" s="1"/>
  <c r="E25" i="5" s="1"/>
  <c r="F25" i="5" s="1"/>
  <c r="S20" i="5"/>
  <c r="N13" i="5"/>
  <c r="D14" i="5" s="1"/>
  <c r="E24" i="5" s="1"/>
  <c r="F24" i="5" s="1"/>
  <c r="S14" i="5"/>
  <c r="N7" i="5"/>
  <c r="D8" i="5" s="1"/>
  <c r="E23" i="5" s="1"/>
  <c r="F23" i="5" s="1"/>
  <c r="S8" i="5"/>
  <c r="N19" i="4"/>
  <c r="D20" i="4" s="1"/>
  <c r="E25" i="4" s="1"/>
  <c r="F25" i="4" s="1"/>
  <c r="S20" i="4"/>
  <c r="N7" i="4"/>
  <c r="D8" i="4" s="1"/>
  <c r="E23" i="4" s="1"/>
  <c r="F23" i="4" s="1"/>
  <c r="S8" i="4"/>
  <c r="N13" i="4"/>
  <c r="D14" i="4" s="1"/>
  <c r="E24" i="4" s="1"/>
  <c r="F24" i="4" s="1"/>
  <c r="S14" i="4"/>
  <c r="S20" i="3"/>
  <c r="N19" i="3"/>
  <c r="D20" i="3" s="1"/>
  <c r="E25" i="3" s="1"/>
  <c r="F25" i="3" s="1"/>
  <c r="N13" i="3"/>
  <c r="D14" i="3" s="1"/>
  <c r="E24" i="3" s="1"/>
  <c r="F24" i="3" s="1"/>
  <c r="S14" i="3"/>
  <c r="N7" i="3"/>
  <c r="D8" i="3" s="1"/>
  <c r="E23" i="3" s="1"/>
  <c r="F23" i="3" s="1"/>
  <c r="S8" i="3"/>
  <c r="M7" i="2"/>
  <c r="N7" i="2"/>
  <c r="M13" i="2"/>
  <c r="N13" i="2"/>
  <c r="N19" i="2"/>
  <c r="M19" i="2"/>
  <c r="F11" i="48"/>
  <c r="F10" i="48"/>
  <c r="F23" i="48"/>
  <c r="F20" i="48"/>
  <c r="G10" i="48" l="1"/>
  <c r="G23" i="48"/>
  <c r="G11" i="48"/>
  <c r="G20" i="48"/>
  <c r="F26" i="24"/>
  <c r="F26" i="14"/>
  <c r="F26" i="26"/>
  <c r="F26" i="36"/>
  <c r="F26" i="37"/>
  <c r="F26" i="18"/>
  <c r="F26" i="38"/>
  <c r="F26" i="27"/>
  <c r="F26" i="39"/>
  <c r="F26" i="45"/>
  <c r="F26" i="16"/>
  <c r="F26" i="4"/>
  <c r="F26" i="46"/>
  <c r="F26" i="42"/>
  <c r="F26" i="41"/>
  <c r="F26" i="35"/>
  <c r="F26" i="34"/>
  <c r="F26" i="33"/>
  <c r="F26" i="32"/>
  <c r="F26" i="31"/>
  <c r="F26" i="25"/>
  <c r="F26" i="22"/>
  <c r="F26" i="21"/>
  <c r="F26" i="19"/>
  <c r="F26" i="17"/>
  <c r="F26" i="15"/>
  <c r="F26" i="12"/>
  <c r="F26" i="9"/>
  <c r="F26" i="8"/>
  <c r="F26" i="7"/>
  <c r="F26" i="6"/>
  <c r="F26" i="5"/>
  <c r="F26" i="3"/>
  <c r="D8" i="2"/>
  <c r="E23" i="2" s="1"/>
  <c r="F23" i="2" s="1"/>
  <c r="D14" i="2"/>
  <c r="E24" i="2" s="1"/>
  <c r="F24" i="2" s="1"/>
  <c r="D20" i="2"/>
  <c r="E25" i="2" s="1"/>
  <c r="F25" i="2" s="1"/>
  <c r="F24" i="48"/>
  <c r="F34" i="48"/>
  <c r="F3" i="48"/>
  <c r="F12" i="48"/>
  <c r="F9" i="48"/>
  <c r="F42" i="48"/>
  <c r="F7" i="48"/>
  <c r="F36" i="48"/>
  <c r="F5" i="48"/>
  <c r="F25" i="48"/>
  <c r="F26" i="48"/>
  <c r="F6" i="48"/>
  <c r="F14" i="48"/>
  <c r="F33" i="48"/>
  <c r="F38" i="48"/>
  <c r="F16" i="48"/>
  <c r="F27" i="48"/>
  <c r="F22" i="48"/>
  <c r="F46" i="48"/>
  <c r="F35" i="48"/>
  <c r="F21" i="48"/>
  <c r="F19" i="48"/>
  <c r="F37" i="48"/>
  <c r="F4" i="48"/>
  <c r="F41" i="48"/>
  <c r="F32" i="48"/>
  <c r="F45" i="48"/>
  <c r="F39" i="48"/>
  <c r="F17" i="48"/>
  <c r="F18" i="48"/>
  <c r="F31" i="48"/>
  <c r="F8" i="48"/>
  <c r="F15" i="48"/>
  <c r="G5" i="48" l="1"/>
  <c r="G19" i="48"/>
  <c r="G31" i="48"/>
  <c r="G4" i="48"/>
  <c r="G36" i="48"/>
  <c r="G21" i="48"/>
  <c r="G41" i="48"/>
  <c r="G38" i="48"/>
  <c r="G7" i="48"/>
  <c r="G15" i="48"/>
  <c r="G22" i="48"/>
  <c r="G33" i="48"/>
  <c r="G42" i="48"/>
  <c r="G45" i="48"/>
  <c r="G18" i="48"/>
  <c r="G14" i="48"/>
  <c r="G9" i="48"/>
  <c r="G35" i="48"/>
  <c r="G27" i="48"/>
  <c r="G6" i="48"/>
  <c r="G12" i="48"/>
  <c r="G32" i="48"/>
  <c r="G16" i="48"/>
  <c r="G26" i="48"/>
  <c r="G3" i="48"/>
  <c r="G8" i="48"/>
  <c r="G17" i="48"/>
  <c r="G25" i="48"/>
  <c r="G34" i="48"/>
  <c r="G46" i="48"/>
  <c r="G39" i="48"/>
  <c r="G37" i="48"/>
  <c r="G24" i="48"/>
  <c r="F26" i="2"/>
  <c r="F2" i="48"/>
  <c r="G2" i="48" l="1"/>
</calcChain>
</file>

<file path=xl/sharedStrings.xml><?xml version="1.0" encoding="utf-8"?>
<sst xmlns="http://schemas.openxmlformats.org/spreadsheetml/2006/main" count="2210" uniqueCount="197">
  <si>
    <t>input cells</t>
  </si>
  <si>
    <t>result cells</t>
  </si>
  <si>
    <t>Terminal 
Value</t>
  </si>
  <si>
    <t>Growth rate</t>
  </si>
  <si>
    <t>Comment</t>
  </si>
  <si>
    <t>Scenario 1</t>
  </si>
  <si>
    <t>next 5 years</t>
  </si>
  <si>
    <t>5 to 10 years</t>
  </si>
  <si>
    <t>Discount rate</t>
  </si>
  <si>
    <t>INTRINSIC VALUE</t>
  </si>
  <si>
    <t>Scenario 2</t>
  </si>
  <si>
    <t>Present value sum</t>
  </si>
  <si>
    <t>Scenario 3</t>
  </si>
  <si>
    <t xml:space="preserve">Scenario </t>
  </si>
  <si>
    <t>Probability</t>
  </si>
  <si>
    <t>PV</t>
  </si>
  <si>
    <t>Part</t>
  </si>
  <si>
    <t>Scenario 1 (normal case)</t>
  </si>
  <si>
    <t>Scenario 2 (best case)</t>
  </si>
  <si>
    <t>Scenario 3 (worst case)</t>
  </si>
  <si>
    <t>Sum</t>
  </si>
  <si>
    <t>P10</t>
  </si>
  <si>
    <t>P50</t>
  </si>
  <si>
    <t>P90</t>
  </si>
  <si>
    <t>FCF PER SHARE</t>
  </si>
  <si>
    <t>Accenture</t>
  </si>
  <si>
    <t>Name</t>
  </si>
  <si>
    <t>Algonquin</t>
  </si>
  <si>
    <t>Alibaba</t>
  </si>
  <si>
    <t>Alphabet</t>
  </si>
  <si>
    <t>AltaGas</t>
  </si>
  <si>
    <t>Amazon.com</t>
  </si>
  <si>
    <t>AngloAmerican</t>
  </si>
  <si>
    <t>Apple</t>
  </si>
  <si>
    <t>AT&amp;T</t>
  </si>
  <si>
    <t>Atlantica</t>
  </si>
  <si>
    <t>BMO</t>
  </si>
  <si>
    <t>Berkshire</t>
  </si>
  <si>
    <t>BP</t>
  </si>
  <si>
    <t>BIPC</t>
  </si>
  <si>
    <t>BEPC</t>
  </si>
  <si>
    <t>BTB</t>
  </si>
  <si>
    <t>Chevron</t>
  </si>
  <si>
    <t>Costco</t>
  </si>
  <si>
    <t>Discover</t>
  </si>
  <si>
    <t>eBay</t>
  </si>
  <si>
    <t>Enbridge</t>
  </si>
  <si>
    <t>Exxon</t>
  </si>
  <si>
    <t>Fortis</t>
  </si>
  <si>
    <t>Glencore</t>
  </si>
  <si>
    <t>GlobalMed</t>
  </si>
  <si>
    <t>BA</t>
  </si>
  <si>
    <t>JPMorgan</t>
  </si>
  <si>
    <t>Manulife</t>
  </si>
  <si>
    <t>Markel</t>
  </si>
  <si>
    <t>Mastercard</t>
  </si>
  <si>
    <t>MercadoLibre</t>
  </si>
  <si>
    <t>Microsoft</t>
  </si>
  <si>
    <t>NFI</t>
  </si>
  <si>
    <t>NXP</t>
  </si>
  <si>
    <t>PayPal</t>
  </si>
  <si>
    <t>Rio</t>
  </si>
  <si>
    <t>Shell</t>
  </si>
  <si>
    <t>Saputo</t>
  </si>
  <si>
    <t>SunLife</t>
  </si>
  <si>
    <t>TCEnergy</t>
  </si>
  <si>
    <t>TELUS</t>
  </si>
  <si>
    <t>NYMellon</t>
  </si>
  <si>
    <t>Scotia</t>
  </si>
  <si>
    <t>TransDigm</t>
  </si>
  <si>
    <t>Visa</t>
  </si>
  <si>
    <t>Terminal Multiple</t>
  </si>
  <si>
    <t>Discount Rate</t>
  </si>
  <si>
    <t>Intrisic Value</t>
  </si>
  <si>
    <t>Price/Value</t>
  </si>
  <si>
    <t>Implied terminal multiple</t>
  </si>
  <si>
    <t>Delisting risk: Could go to zero...maybe 30% probability?</t>
  </si>
  <si>
    <t>Still good value</t>
  </si>
  <si>
    <t>Complete</t>
  </si>
  <si>
    <t>DIVIDEND PER SHARE</t>
  </si>
  <si>
    <t>Review</t>
  </si>
  <si>
    <t>x</t>
  </si>
  <si>
    <t>BOOK VALUE PER SHARE</t>
  </si>
  <si>
    <t>ROE</t>
  </si>
  <si>
    <t>EXCESS</t>
  </si>
  <si>
    <t>Market Cap</t>
  </si>
  <si>
    <t>P/E</t>
  </si>
  <si>
    <t>Price</t>
  </si>
  <si>
    <t>USD</t>
  </si>
  <si>
    <t>CAD</t>
  </si>
  <si>
    <t>Markel Corporation</t>
  </si>
  <si>
    <t>NXP Semiconductors NV</t>
  </si>
  <si>
    <t>TELUS Corporation</t>
  </si>
  <si>
    <t>name</t>
  </si>
  <si>
    <t>ticker</t>
  </si>
  <si>
    <t>marketcap</t>
  </si>
  <si>
    <t>currency</t>
  </si>
  <si>
    <t>price</t>
  </si>
  <si>
    <t>pe</t>
  </si>
  <si>
    <t>NYSE:ACN</t>
  </si>
  <si>
    <t>Accenture Plc</t>
  </si>
  <si>
    <t>NYSE:AQN</t>
  </si>
  <si>
    <t>Algonquin Power &amp; Utilities Corp</t>
  </si>
  <si>
    <t>NYSE:BABA</t>
  </si>
  <si>
    <t>Alibaba Group Holding Ltd - ADR</t>
  </si>
  <si>
    <t>NASDAQ:GOOG</t>
  </si>
  <si>
    <t>Alphabet Inc Class C</t>
  </si>
  <si>
    <t>TSE:ALA</t>
  </si>
  <si>
    <t>Altagas Ltd</t>
  </si>
  <si>
    <t>Amazon</t>
  </si>
  <si>
    <t>NASDAQ:AMZN</t>
  </si>
  <si>
    <t>Amazon.com, Inc.</t>
  </si>
  <si>
    <t>LON:AAL</t>
  </si>
  <si>
    <t>Anglo American plc</t>
  </si>
  <si>
    <t>NASDAQ:AAPL</t>
  </si>
  <si>
    <t>Apple Inc</t>
  </si>
  <si>
    <t>NYSE:T</t>
  </si>
  <si>
    <t>AT&amp;T Inc.</t>
  </si>
  <si>
    <t>NASDAQ:AY</t>
  </si>
  <si>
    <t>Atlantica Sustainable Infrastructure PLC</t>
  </si>
  <si>
    <t>NYSE:BMO</t>
  </si>
  <si>
    <t>Bank of Montreal</t>
  </si>
  <si>
    <t>NYSE:BRK.B</t>
  </si>
  <si>
    <t>Berkshire Hathaway Inc. Class B</t>
  </si>
  <si>
    <t>BP plc</t>
  </si>
  <si>
    <t>NYSE:BIPC</t>
  </si>
  <si>
    <t>Brookfield Infrastructure Corp</t>
  </si>
  <si>
    <t>NYSE:BEPC</t>
  </si>
  <si>
    <t>Brookfield Renewable Corp</t>
  </si>
  <si>
    <t>TSE:BTB.UN</t>
  </si>
  <si>
    <t>BTB Real Estate Investment Trust</t>
  </si>
  <si>
    <t>NYSE:CVX</t>
  </si>
  <si>
    <t>Chevron Corporation</t>
  </si>
  <si>
    <t>NASDAQ:COST</t>
  </si>
  <si>
    <t>Costco Wholesale Corporation</t>
  </si>
  <si>
    <t>NYSE:DFS</t>
  </si>
  <si>
    <t>Discover Financial Services</t>
  </si>
  <si>
    <t>NASDAQ:EBAY</t>
  </si>
  <si>
    <t>eBay Inc</t>
  </si>
  <si>
    <t>NYSE:ENB</t>
  </si>
  <si>
    <t>Enbridge Inc</t>
  </si>
  <si>
    <t>NYSE:XOM</t>
  </si>
  <si>
    <t>Exxon Mobil Corp</t>
  </si>
  <si>
    <t>NYSE:FTS</t>
  </si>
  <si>
    <t>Fortis Inc</t>
  </si>
  <si>
    <t>LON:GLEN</t>
  </si>
  <si>
    <t>Glencore PLC</t>
  </si>
  <si>
    <t>NYSE:GMRE</t>
  </si>
  <si>
    <t>Global Medical REIT Inc</t>
  </si>
  <si>
    <t>NYSE:BA</t>
  </si>
  <si>
    <t>Boeing Co</t>
  </si>
  <si>
    <t>NYSE:JPM</t>
  </si>
  <si>
    <t>JPMorgan Chase &amp; Co.</t>
  </si>
  <si>
    <t>NYSE:MFC</t>
  </si>
  <si>
    <t>Manulife Financial Corporation</t>
  </si>
  <si>
    <t>NYSE:MKL</t>
  </si>
  <si>
    <t>NYSE:MA</t>
  </si>
  <si>
    <t>Mastercard Inc</t>
  </si>
  <si>
    <t>NASDAQ:MELI</t>
  </si>
  <si>
    <t>Mercadolibre Inc</t>
  </si>
  <si>
    <t>NASDAQ:MSFT</t>
  </si>
  <si>
    <t>Microsoft Corporation</t>
  </si>
  <si>
    <t>TSE:NFI</t>
  </si>
  <si>
    <t>NFI Group Inc</t>
  </si>
  <si>
    <t>NASDAQ:NXPI</t>
  </si>
  <si>
    <t>NASDAQ:PYPL</t>
  </si>
  <si>
    <t>Paypal Holdings Inc</t>
  </si>
  <si>
    <t>NYSE:RIO</t>
  </si>
  <si>
    <t>Rio Tinto plc ADR Common Stock</t>
  </si>
  <si>
    <t>NYSE:SHEL</t>
  </si>
  <si>
    <t>Shell PLC</t>
  </si>
  <si>
    <t>TSE:SAP</t>
  </si>
  <si>
    <t>Saputo Inc.</t>
  </si>
  <si>
    <t>NYSE:SLF</t>
  </si>
  <si>
    <t>Sun Life Financial Inc</t>
  </si>
  <si>
    <t>NYSE:TRP</t>
  </si>
  <si>
    <t>TC PIPELINES LP Common Stock</t>
  </si>
  <si>
    <t>NYSE:TU</t>
  </si>
  <si>
    <t>NYSE:BK</t>
  </si>
  <si>
    <t>Bank of New York Mellon Corp</t>
  </si>
  <si>
    <t>NYSE:BNS</t>
  </si>
  <si>
    <t>Bank of Nova Scotia</t>
  </si>
  <si>
    <t>NYSE:TDG</t>
  </si>
  <si>
    <t>TransDigm Group Incorporated</t>
  </si>
  <si>
    <t>NYSE:V</t>
  </si>
  <si>
    <t>Visa Inc</t>
  </si>
  <si>
    <t>LON:BP</t>
  </si>
  <si>
    <t>Dividend</t>
  </si>
  <si>
    <t>Growth</t>
  </si>
  <si>
    <t>Growth &amp; Dividend</t>
  </si>
  <si>
    <t>Financial</t>
  </si>
  <si>
    <t>Type of Company</t>
  </si>
  <si>
    <t>Analysis</t>
  </si>
  <si>
    <t>FCF - NPV of Terminal Value</t>
  </si>
  <si>
    <t>DCF on dividends + Terminal Value</t>
  </si>
  <si>
    <t>FCF + dividends + Terminal Value</t>
  </si>
  <si>
    <t>Excess Returns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</si>
</sst>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5" formatCode="_([$$-409]* #,##0.00_);_([$$-409]* \(#,##0.00\);_([$$-409]* &quot;-&quot;??_);_(@_)"/>
    <numFmt numFmtId="167" formatCode="_([$$-409]* #,##0_);_([$$-409]* \(#,##0\);_([$$-409]* &quot;-&quot;_);_(@_)"/>
    <numFmt numFmtId="168" formatCode="_-[$$-1009]* #,##0_-;\-[$$-1009]* #,##0_-;_-[$$-1009]* &quot;-&quot;_-;_-@_-"/>
    <numFmt numFmtId="169" formatCode="_-[$£-809]* #,##0_-;\-[$£-809]* #,##0_-;_-[$£-809]* &quot;-&quot;_-;_-@_-"/>
  </numFmts>
  <fonts count="15">
    <font>
      <sz val="12"/>
      <color theme="1"/>
      <name val="Calibri"/>
      <family val="2"/>
      <scheme val="minor"/>
    </font>
    <font>
      <sz val="12"/>
      <color theme="1"/>
      <name val="Calibri"/>
      <family val="2"/>
      <scheme val="minor"/>
    </font>
    <font>
      <u/>
      <sz val="12"/>
      <color theme="10"/>
      <name val="Calibri"/>
      <family val="2"/>
      <scheme val="minor"/>
    </font>
    <font>
      <sz val="10"/>
      <color theme="1"/>
      <name val="Arial"/>
      <family val="2"/>
    </font>
    <font>
      <b/>
      <sz val="12"/>
      <color theme="1"/>
      <name val="Arial"/>
      <family val="2"/>
    </font>
    <font>
      <b/>
      <sz val="11"/>
      <color theme="1"/>
      <name val="Arial"/>
      <family val="2"/>
    </font>
    <font>
      <u/>
      <sz val="10"/>
      <color theme="10"/>
      <name val="Arial"/>
      <family val="2"/>
    </font>
    <font>
      <b/>
      <sz val="10"/>
      <color theme="1"/>
      <name val="Arial"/>
      <family val="2"/>
    </font>
    <font>
      <sz val="10"/>
      <color theme="0"/>
      <name val="Arial"/>
      <family val="2"/>
    </font>
    <font>
      <i/>
      <sz val="18"/>
      <color rgb="FF111111"/>
      <name val="Arial"/>
      <family val="2"/>
    </font>
    <font>
      <sz val="18"/>
      <color rgb="FFFBDE2D"/>
      <name val="Inherit"/>
    </font>
    <font>
      <sz val="18"/>
      <name val="Calibri"/>
      <family val="2"/>
      <scheme val="minor"/>
    </font>
    <font>
      <b/>
      <sz val="10"/>
      <color rgb="FF000000"/>
      <name val="Arial"/>
      <family val="2"/>
    </font>
    <font>
      <sz val="12"/>
      <color theme="0"/>
      <name val="Calibri"/>
      <family val="2"/>
      <scheme val="minor"/>
    </font>
    <font>
      <sz val="12"/>
      <color theme="1"/>
      <name val="Calibri"/>
      <family val="2"/>
    </font>
  </fonts>
  <fills count="9">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0000"/>
        <bgColor indexed="64"/>
      </patternFill>
    </fill>
    <fill>
      <patternFill patternType="solid">
        <fgColor rgb="FF7030A0"/>
        <bgColor indexed="64"/>
      </patternFill>
    </fill>
    <fill>
      <patternFill patternType="solid">
        <fgColor rgb="FF00B0F0"/>
        <bgColor indexed="64"/>
      </patternFill>
    </fill>
    <fill>
      <patternFill patternType="solid">
        <fgColor theme="9" tint="-0.249977111117893"/>
        <bgColor indexed="64"/>
      </patternFill>
    </fill>
  </fills>
  <borders count="14">
    <border>
      <left/>
      <right/>
      <top/>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6">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xf numFmtId="9" fontId="3" fillId="0" borderId="0" applyFont="0" applyFill="0" applyBorder="0" applyAlignment="0" applyProtection="0"/>
    <xf numFmtId="0" fontId="6" fillId="0" borderId="0" applyNumberFormat="0" applyFill="0" applyBorder="0" applyAlignment="0" applyProtection="0"/>
  </cellStyleXfs>
  <cellXfs count="54">
    <xf numFmtId="0" fontId="0" fillId="0" borderId="0" xfId="0"/>
    <xf numFmtId="0" fontId="3" fillId="0" borderId="0" xfId="3"/>
    <xf numFmtId="0" fontId="3" fillId="2" borderId="0" xfId="3" applyFill="1"/>
    <xf numFmtId="0" fontId="4" fillId="0" borderId="0" xfId="3" applyFont="1"/>
    <xf numFmtId="0" fontId="5" fillId="0" borderId="0" xfId="3" applyFont="1" applyAlignment="1">
      <alignment horizontal="left" vertical="center"/>
    </xf>
    <xf numFmtId="0" fontId="3" fillId="3" borderId="0" xfId="3" applyFill="1"/>
    <xf numFmtId="0" fontId="3" fillId="0" borderId="0" xfId="3" applyAlignment="1">
      <alignment horizontal="right"/>
    </xf>
    <xf numFmtId="0" fontId="2" fillId="0" borderId="0" xfId="2" quotePrefix="1" applyAlignment="1">
      <alignment horizontal="left" vertical="center"/>
    </xf>
    <xf numFmtId="0" fontId="7" fillId="0" borderId="0" xfId="3" applyFont="1" applyAlignment="1">
      <alignment horizontal="center" wrapText="1"/>
    </xf>
    <xf numFmtId="0" fontId="7" fillId="0" borderId="0" xfId="3" applyFont="1"/>
    <xf numFmtId="0" fontId="7" fillId="0" borderId="1" xfId="3" applyFont="1" applyBorder="1"/>
    <xf numFmtId="0" fontId="7" fillId="0" borderId="2" xfId="3" applyFont="1" applyBorder="1" applyAlignment="1">
      <alignment horizontal="center"/>
    </xf>
    <xf numFmtId="9" fontId="0" fillId="2" borderId="3" xfId="4" applyFont="1" applyFill="1" applyBorder="1" applyAlignment="1">
      <alignment horizontal="center"/>
    </xf>
    <xf numFmtId="2" fontId="3" fillId="0" borderId="0" xfId="3" applyNumberFormat="1"/>
    <xf numFmtId="2" fontId="3" fillId="2" borderId="4" xfId="3" applyNumberFormat="1" applyFill="1" applyBorder="1"/>
    <xf numFmtId="2" fontId="3" fillId="0" borderId="0" xfId="3" applyNumberFormat="1" applyAlignment="1">
      <alignment horizontal="center"/>
    </xf>
    <xf numFmtId="0" fontId="3" fillId="0" borderId="4" xfId="3" applyBorder="1"/>
    <xf numFmtId="2" fontId="3" fillId="0" borderId="5" xfId="3" applyNumberFormat="1" applyBorder="1"/>
    <xf numFmtId="2" fontId="3" fillId="3" borderId="6" xfId="3" applyNumberFormat="1" applyFill="1" applyBorder="1" applyAlignment="1">
      <alignment horizontal="center"/>
    </xf>
    <xf numFmtId="0" fontId="3" fillId="0" borderId="6" xfId="3" applyBorder="1" applyAlignment="1">
      <alignment horizontal="center"/>
    </xf>
    <xf numFmtId="0" fontId="8" fillId="0" borderId="0" xfId="3" applyFont="1"/>
    <xf numFmtId="0" fontId="3" fillId="0" borderId="7" xfId="3" applyBorder="1"/>
    <xf numFmtId="0" fontId="3" fillId="0" borderId="8" xfId="3" applyBorder="1"/>
    <xf numFmtId="0" fontId="3" fillId="0" borderId="9" xfId="3" applyBorder="1"/>
    <xf numFmtId="0" fontId="3" fillId="0" borderId="10" xfId="3" applyBorder="1"/>
    <xf numFmtId="0" fontId="3" fillId="2" borderId="0" xfId="3" applyFill="1" applyAlignment="1">
      <alignment horizontal="center"/>
    </xf>
    <xf numFmtId="2" fontId="3" fillId="0" borderId="11" xfId="3" applyNumberFormat="1" applyBorder="1" applyAlignment="1">
      <alignment horizontal="center"/>
    </xf>
    <xf numFmtId="0" fontId="3" fillId="0" borderId="12" xfId="3" applyBorder="1"/>
    <xf numFmtId="0" fontId="3" fillId="2" borderId="6" xfId="3" applyFill="1" applyBorder="1" applyAlignment="1">
      <alignment horizontal="center"/>
    </xf>
    <xf numFmtId="2" fontId="3" fillId="0" borderId="6" xfId="3" applyNumberFormat="1" applyBorder="1" applyAlignment="1">
      <alignment horizontal="center"/>
    </xf>
    <xf numFmtId="2" fontId="3" fillId="0" borderId="13" xfId="3" applyNumberFormat="1" applyBorder="1" applyAlignment="1">
      <alignment horizontal="center"/>
    </xf>
    <xf numFmtId="2" fontId="7" fillId="3" borderId="7" xfId="3" applyNumberFormat="1" applyFont="1" applyFill="1" applyBorder="1"/>
    <xf numFmtId="2" fontId="7" fillId="3" borderId="9" xfId="3" applyNumberFormat="1" applyFont="1" applyFill="1" applyBorder="1"/>
    <xf numFmtId="0" fontId="9" fillId="0" borderId="0" xfId="0" applyFont="1"/>
    <xf numFmtId="9" fontId="3" fillId="2" borderId="3" xfId="1" applyFont="1" applyFill="1" applyBorder="1" applyAlignment="1">
      <alignment horizontal="center"/>
    </xf>
    <xf numFmtId="0" fontId="10" fillId="0" borderId="0" xfId="0" applyFont="1"/>
    <xf numFmtId="0" fontId="11" fillId="0" borderId="0" xfId="0" applyFont="1"/>
    <xf numFmtId="9" fontId="3" fillId="2" borderId="0" xfId="3" applyNumberFormat="1" applyFill="1"/>
    <xf numFmtId="2" fontId="0" fillId="0" borderId="0" xfId="0" applyNumberFormat="1"/>
    <xf numFmtId="2" fontId="3" fillId="3" borderId="0" xfId="3" applyNumberFormat="1" applyFill="1"/>
    <xf numFmtId="165" fontId="0" fillId="0" borderId="0" xfId="0" applyNumberFormat="1"/>
    <xf numFmtId="0" fontId="0" fillId="0" borderId="0" xfId="0" applyNumberFormat="1"/>
    <xf numFmtId="0" fontId="12" fillId="0" borderId="1" xfId="0" applyFont="1" applyBorder="1"/>
    <xf numFmtId="167" fontId="0" fillId="0" borderId="0" xfId="0" applyNumberFormat="1"/>
    <xf numFmtId="4" fontId="0" fillId="0" borderId="0" xfId="0" applyNumberFormat="1"/>
    <xf numFmtId="168" fontId="0" fillId="0" borderId="0" xfId="0" applyNumberFormat="1"/>
    <xf numFmtId="169" fontId="0" fillId="0" borderId="0" xfId="0" applyNumberFormat="1"/>
    <xf numFmtId="0" fontId="3" fillId="0" borderId="0" xfId="0" applyFont="1"/>
    <xf numFmtId="0" fontId="14" fillId="0" borderId="0" xfId="0" applyFont="1"/>
    <xf numFmtId="0" fontId="0" fillId="4" borderId="0" xfId="0" applyFill="1"/>
    <xf numFmtId="0" fontId="13" fillId="5" borderId="0" xfId="0" applyFont="1" applyFill="1"/>
    <xf numFmtId="0" fontId="13" fillId="7" borderId="0" xfId="0" applyFont="1" applyFill="1"/>
    <xf numFmtId="0" fontId="13" fillId="6" borderId="0" xfId="0" applyFont="1" applyFill="1"/>
    <xf numFmtId="0" fontId="13" fillId="8" borderId="0" xfId="0" applyFont="1" applyFill="1"/>
  </cellXfs>
  <cellStyles count="6">
    <cellStyle name="Hyperlink" xfId="2" builtinId="8"/>
    <cellStyle name="Hyperlink 2 2" xfId="5" xr:uid="{20396955-3D1A-4448-93B0-5B939F99D34A}"/>
    <cellStyle name="Normal" xfId="0" builtinId="0"/>
    <cellStyle name="Normal 2" xfId="3" xr:uid="{C038CDB5-9FD0-DB48-B931-BB38B151050E}"/>
    <cellStyle name="Percent" xfId="1" builtinId="5"/>
    <cellStyle name="Percent 2" xfId="4" xr:uid="{1D9D4D28-F0D9-D749-BEFC-518438000CE5}"/>
  </cellStyles>
  <dxfs count="93">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55" Type="http://schemas.microsoft.com/office/2017/06/relationships/rdSupportingPropertyBag" Target="richData/rdsupportingpropertybag.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microsoft.com/office/2017/06/relationships/richStyles" Target="richData/richStyle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56" Type="http://schemas.microsoft.com/office/2017/06/relationships/rdRichValueTypes" Target="richData/rdRichValueTypes.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microsoft.com/office/2017/06/relationships/rdSupportingPropertyBagStructure" Target="richData/rdsupportingpropertybagstructure.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57" Type="http://schemas.microsoft.com/office/2017/06/relationships/rdRichValue" Target="richData/rdrichvalue.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microsoft.com/office/2017/06/relationships/rdRichValueStructure" Target="richData/rdrichvaluestructure.xm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imageurl">
      <keyFlags>
        <key name="Blip Identifier">
          <flag name="ShowInCardView" value="0"/>
        </key>
      </keyFlags>
    </type>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s>
</rvTypesInfo>
</file>

<file path=xl/richData/rdrichvalue.xml><?xml version="1.0" encoding="utf-8"?>
<rvData xmlns="http://schemas.microsoft.com/office/spreadsheetml/2017/richdata" count="182">
  <rv s="0">
    <v>https://www.bing.com/financeapi/forcetrigger?t=a1mthw&amp;q=XNYS%3aACN&amp;form=skydnc</v>
    <v>Learn more on Bing</v>
  </rv>
  <rv s="1">
    <v>en-GB</v>
    <v>a1mthw</v>
    <v>268435456</v>
    <v>1</v>
    <v>Powered by Refinitiv</v>
    <v>0</v>
    <v>ACCENTURE PUBLIC LIMITED COMPANY (XNYS:ACN)</v>
    <v>2</v>
    <v>3</v>
    <v>Finance</v>
    <v>4</v>
    <v>417.37</v>
    <v>244.44</v>
    <v>1.208</v>
    <v>-9.66</v>
    <v>-2.6873000000000001E-2</v>
    <v>USD</v>
    <v>Accenture plc is a professional services company. It provides management and technology consulting services. Its segments include Communications, Media and Technology; Financial Services; Health and Public Service; Products, and Resources. The Communications, Media &amp; Technology segment serves communications, electronics, technology, media and entertainment industries. The Financial Services segment serves banking, capital markets and insurance industries. The Health &amp; Public service segment serves healthcare payers and providers, and government departments and agencies, public service organizations, educational institutions and non-profit organizations. The Resources segment serves chemicals, energy, forest products, metals and mining, utilities and related industries. It offers digital advertising services. It also provides companies with a comprehensive offering across content creation production and distribution. It provides managed security and cyber defense services (MSS).</v>
    <v>624000</v>
    <v>New York Stock Exchange</v>
    <v>XNYS</v>
    <v>XNYS</v>
    <v>1 Grand Canal Square, Grand Canal Harbour, Dublin 2, DUBLIN, DUBLIN IE</v>
    <v>351.92</v>
    <v>Software &amp; IT Services</v>
    <v>Stock</v>
    <v>44595.699073888281</v>
    <v>0</v>
    <v>345.59</v>
    <v>230291396768</v>
    <v>ACCENTURE PUBLIC LIMITED COMPANY</v>
    <v>ACCENTURE PUBLIC LIMITED COMPANY</v>
    <v>348.59</v>
    <v>37.392600000000002</v>
    <v>359.47</v>
    <v>349.81</v>
    <v>658332800</v>
    <v>ACN</v>
    <v>ACCENTURE PUBLIC LIMITED COMPANY (XNYS:ACN)</v>
    <v>662738</v>
    <v>2879190</v>
    <v>2009</v>
  </rv>
  <rv s="2">
    <v>1</v>
  </rv>
  <rv s="0">
    <v>https://www.bing.com/financeapi/forcetrigger?t=a1nnk2&amp;q=XNYS%3aAQN&amp;form=skydnc</v>
    <v>Learn more on Bing</v>
  </rv>
  <rv s="1">
    <v>en-GB</v>
    <v>a1nnk2</v>
    <v>268435456</v>
    <v>1</v>
    <v>Powered by Refinitiv</v>
    <v>0</v>
    <v>Algonquin Power &amp; Utilities Corp. (XNYS:AQN)</v>
    <v>2</v>
    <v>5</v>
    <v>Finance</v>
    <v>4</v>
    <v>17.86</v>
    <v>13.385</v>
    <v>0.2064</v>
    <v>-0.115</v>
    <v>-8.0479999999999996E-3</v>
    <v>USD</v>
    <v>Algonquin Power &amp; Utilities Corp. is a Canada-based diversified international generation, transmission and distribution utility. The Company through its two business groups, the Regulated Services Group and the Renewable Energy Group, provides sustainable energy and water solutions through its portfolio of electric generation, transmission and distribution utility investments to approximately one million customer connections in the United States and Canada. The Company is a provider of renewable energy through its portfolio of long-term contracted wind, solar, and hydroelectric generating facilities. It owns, operates, and/or has net interests in over four Gigawatt (GW) of installed renewable energy capacity. It delivers through an expanding global pipeline of renewable energy and electric transmission development projects, organic growth within its rate-regulated generation, distribution and transmission businesses, and the pursuit of accretive acquisitions.</v>
    <v>3441</v>
    <v>New York Stock Exchange</v>
    <v>XNYS</v>
    <v>XNYS</v>
    <v>354 Davis Road, OAKVILLE, ON, L6J 2X1 CA</v>
    <v>14.275</v>
    <v>Multiline Utilities</v>
    <v>Stock</v>
    <v>44595.69898633047</v>
    <v>3</v>
    <v>14.12</v>
    <v>12143070000</v>
    <v>Algonquin Power &amp; Utilities Corp.</v>
    <v>Algonquin Power &amp; Utilities Corp.</v>
    <v>14.26</v>
    <v>14.726900000000001</v>
    <v>14.29</v>
    <v>14.175000000000001</v>
    <v>671894300</v>
    <v>AQN</v>
    <v>Algonquin Power &amp; Utilities Corp. (XNYS:AQN)</v>
    <v>482053</v>
    <v>2392033</v>
    <v>1988</v>
  </rv>
  <rv s="2">
    <v>4</v>
  </rv>
  <rv s="0">
    <v>https://www.bing.com/financeapi/forcetrigger?t=a1o4mw&amp;q=XNYS%3aBABA&amp;form=skydnc</v>
    <v>Learn more on Bing</v>
  </rv>
  <rv s="1">
    <v>en-GB</v>
    <v>a1o4mw</v>
    <v>268435456</v>
    <v>1</v>
    <v>Powered by Refinitiv</v>
    <v>0</v>
    <v>Alibaba Group Holding Limited (XNYS:BABA)</v>
    <v>2</v>
    <v>3</v>
    <v>Finance</v>
    <v>4</v>
    <v>274.29000000000002</v>
    <v>108.7</v>
    <v>0.83240000000000003</v>
    <v>1.2511000000000001</v>
    <v>1.0181000000000001E-2</v>
    <v>USD</v>
    <v>Alibaba Group Holding Ltd is a holding company that provides the technology infrastructure and marketing reach to help merchants, brands and other businesses to leverage the power of new technology to engage with users and customers to operate. The Company operates four business segments. The Core Commerce segment provides China retail, China wholesale, International retail, International wholesale, Cainiao logistics services and local consumer services through Taobao Marketplace and Tmall. The Cloud Computing segment provides complete suite of cloud services, including database, storage, network virtualization services, big data analytics and others. The Digital Media and Entertainment segment provides consumer services beyond the core business operations. The Innovation Initiatives and Others segment is to innovate and deliver new services and products.</v>
    <v>258578</v>
    <v>New York Stock Exchange</v>
    <v>XNYS</v>
    <v>XNYS</v>
    <v>No. 699 Wangshang Road, Binjiang District, HANGZHOU, ZHEJIANG, 310052 CN</v>
    <v>125.27</v>
    <v>Software &amp; IT Services</v>
    <v>Stock</v>
    <v>44595.69923428203</v>
    <v>6</v>
    <v>120.74979999999999</v>
    <v>337410549266</v>
    <v>Alibaba Group Holding Limited</v>
    <v>Alibaba Group Holding Limited</v>
    <v>121.55</v>
    <v>17.526700000000002</v>
    <v>122.88</v>
    <v>124.1311</v>
    <v>2718179000</v>
    <v>BABA</v>
    <v>Alibaba Group Holding Limited (XNYS:BABA)</v>
    <v>6416141</v>
    <v>24436094</v>
    <v>1999</v>
  </rv>
  <rv s="2">
    <v>7</v>
  </rv>
  <rv s="0">
    <v>http://en.wikipedia.org/wiki/Public_domain</v>
    <v>Public domain</v>
  </rv>
  <rv s="0">
    <v>http://en.wikipedia.org/wiki/Alphabet_Inc.</v>
    <v>Wikipedia</v>
  </rv>
  <rv s="3">
    <v>9</v>
    <v>10</v>
  </rv>
  <rv s="4">
    <v>10</v>
    <v>https://www.bing.com/th?id=AMMS_91f59ff6c9305ce24b1cf0389cd856f8&amp;qlt=95</v>
    <v>11</v>
    <v>0</v>
    <v>https://www.bing.com/images/search?form=xlimg&amp;q=alphabet+inc.</v>
    <v>Image of ALPHABET INC.</v>
  </rv>
  <rv s="0">
    <v>https://www.bing.com/financeapi/forcetrigger?t=a1u3p2&amp;q=XNAS%3aGOOG&amp;form=skydnc</v>
    <v>Learn more on Bing</v>
  </rv>
  <rv s="5">
    <v>en-GB</v>
    <v>a1u3p2</v>
    <v>268435456</v>
    <v>1</v>
    <v>Powered by Refinitiv</v>
    <v>6</v>
    <v>ALPHABET INC. (XNAS:GOOG)</v>
    <v>8</v>
    <v>9</v>
    <v>Finance</v>
    <v>4</v>
    <v>3042</v>
    <v>2002.02</v>
    <v>1.0752999999999999</v>
    <v>-27.815000000000001</v>
    <v>-9.3950000000000006E-3</v>
    <v>USD</v>
    <v>Alphabet Inc. is a holding company. The Company's segments include Google Services, Google Cloud and Other Bets. Google Services includes products and services such as ads, Android, Chrome, hardware, Google Maps, Google Play, Search, and YouTube. Google Cloud includes Google’s infrastructure and data analytics platforms, collaboration tools, and other services for enterprise customers. Its Google Cloud provides enterprise-ready cloud services, including Google Cloud Platform and Google Workspace. Its Google Cloud Platform enables developers to build, test, and deploy applications on its infrastructure. Its Google Workspace collaboration tools include applications like Gmail, Docs, Drive, Calendar and Meet. Its hardware products include Pixel phones, Chromecast with Google TV and the Google Nest Hub smart display. The Other Bets segment is engaged in the sales of Internet and television services, licensing and research and development (R&amp;D) services.</v>
    <v>156500</v>
    <v>Nasdaq Stock Market</v>
    <v>XNAS</v>
    <v>XNAS</v>
    <v>1600 Amphitheatre Pkwy, MOUNTAIN VIEW, CA, 94043-1351 US</v>
    <v>2982.3544000000002</v>
    <v>12</v>
    <v>Software &amp; IT Services</v>
    <v>Stock</v>
    <v>44595.699242557814</v>
    <v>13</v>
    <v>2901.55</v>
    <v>1964973000000</v>
    <v>ALPHABET INC.</v>
    <v>ALPHABET INC.</v>
    <v>2905.9</v>
    <v>26.376000000000001</v>
    <v>2960.73</v>
    <v>2932.915</v>
    <v>663764000</v>
    <v>GOOG</v>
    <v>ALPHABET INC. (XNAS:GOOG)</v>
    <v>1145553</v>
    <v>1607941</v>
    <v>2015</v>
  </rv>
  <rv s="2">
    <v>14</v>
  </rv>
  <rv s="0">
    <v>https://www.bing.com/financeapi/forcetrigger?t=af4hw7&amp;q=XFRA%3aAQ3&amp;form=skydnc</v>
    <v>Learn more on Bing</v>
  </rv>
  <rv s="6">
    <v>en-GB</v>
    <v>af4hw7</v>
    <v>268435456</v>
    <v>1</v>
    <v>Powered by Refinitiv</v>
    <v>11</v>
    <v>AltaGas Ltd. (XFRA:AQ3)</v>
    <v>2</v>
    <v>12</v>
    <v>Finance</v>
    <v>13</v>
    <v>18.95</v>
    <v>5.7030000000000003</v>
    <v>1.6462000000000001</v>
    <v>-5.0000000000000001E-3</v>
    <v>-2.7539999999999997E-4</v>
    <v>EUR</v>
    <v>AltaGas Ltd. is a diversified energy infrastructure company. The Company’s segments include Utilities and Midstream. The Utilities segment serves customers through ownership of regulated natural gas distribution utilities. The Utilities segment also includes storage facilities and contracts for interstate natural gas transportation and storage services. Its Midstream segment includes natural gas gathering and processing, natural gas liquids (NGL) extraction and fractionation, transmission, storage, natural gas and NGL marketing. The Company’s subsidiaries include AltaGas Services (U.S.) Inc., AltaGas Utility Holdings (U.S.) Inc., WGL Holdings, Inc. (WGL), Wrangler 1 LLC, Wrangler SPE LLC, Washington Gas Resources Corporation, WGL Energy Services, Inc. (WGL Energy Services) and SEMCO Holding Corporation.</v>
    <v>2984</v>
    <v>Deutsche Boerse AG</v>
    <v>XFRA</v>
    <v>XFRA</v>
    <v>1700, 355-4 Avenue Sw, CALGARY, AB, T2P0J1 CA</v>
    <v>18.149999999999999</v>
    <v>Natural Gas Utilities</v>
    <v>Stock</v>
    <v>44595.6875</v>
    <v>16</v>
    <v>18.149999999999999</v>
    <v>7469170000</v>
    <v>AltaGas Ltd.</v>
    <v>AltaGas Ltd.</v>
    <v>18.149999999999999</v>
    <v>17.239999999999998</v>
    <v>18.155000000000001</v>
    <v>18.149999999999999</v>
    <v>280269000</v>
    <v>AQ3</v>
    <v>AltaGas Ltd. (XFRA:AQ3)</v>
    <v>250</v>
  </rv>
  <rv s="2">
    <v>17</v>
  </rv>
  <rv s="0">
    <v>https://www.bing.com/financeapi/forcetrigger?t=a1nhlh&amp;q=XNAS%3aAMZN&amp;form=skydnc</v>
    <v>Learn more on Bing</v>
  </rv>
  <rv s="1">
    <v>en-GB</v>
    <v>a1nhlh</v>
    <v>268435456</v>
    <v>1</v>
    <v>Powered by Refinitiv</v>
    <v>0</v>
    <v>AMAZON.COM, INC. (XNAS:AMZN)</v>
    <v>2</v>
    <v>3</v>
    <v>Finance</v>
    <v>4</v>
    <v>3773.0781999999999</v>
    <v>2707.04</v>
    <v>1.1315</v>
    <v>-198.25</v>
    <v>-6.5814999999999999E-2</v>
    <v>USD</v>
    <v>Amazon.com, Inc. offers a range of products and services through its Websites. The Company's products include merchandise and content that it purchases for resale from vendors and those offered by third-party sellers. It also manufactures and sells electronic devices, including Kindle, Fire tablet, Fire TV, Echo, Ring, and other devices and it develops and produce media content. It operates through three segments: North America, International and Amazon Web Services (AWS). AWS offers a set of technology services, including compute, storage, database, analytics, machine learning, Internet of Things, cloud and serverless computing. In addition, it provides services, such as advertising to sellers, vendors, publishers, authors, and others, through programs such as sponsored ads, display, and video advertising. It also offers Amazon Prime, a membership program that includes free shipping, access to streaming of various movies and television (TV) episodes, including Amazon Original content.</v>
    <v>1468000</v>
    <v>Nasdaq Stock Market</v>
    <v>XNAS</v>
    <v>XNAS</v>
    <v>410 Terry Ave N, SEATTLE, WA, 98109-5210 US</v>
    <v>2884.95</v>
    <v>Diversified Retail</v>
    <v>Stock</v>
    <v>44595.69921746484</v>
    <v>19</v>
    <v>2796.53</v>
    <v>1427113346400</v>
    <v>AMAZON.COM, INC.</v>
    <v>AMAZON.COM, INC.</v>
    <v>2834.75</v>
    <v>58.900199999999998</v>
    <v>3012.25</v>
    <v>2814</v>
    <v>507147600</v>
    <v>AMZN</v>
    <v>AMAZON.COM, INC. (XNAS:AMZN)</v>
    <v>4072380</v>
    <v>3586577</v>
    <v>1996</v>
  </rv>
  <rv s="2">
    <v>20</v>
  </rv>
  <rv s="0">
    <v>https://www.bing.com/financeapi/forcetrigger?t=ao5k4c&amp;q=XLON%3aAAL&amp;form=skydnc</v>
    <v>Learn more on Bing</v>
  </rv>
  <rv s="7">
    <v>en-GB</v>
    <v>ao5k4c</v>
    <v>268435456</v>
    <v>1</v>
    <v>Powered by Refinitiv</v>
    <v>14</v>
    <v>ANGLO AMERICAN PLC (XLON:AAL)</v>
    <v>2</v>
    <v>15</v>
    <v>Finance</v>
    <v>16</v>
    <v>3575.5</v>
    <v>2341.9850000000001</v>
    <v>1.3859999999999999</v>
    <v>-3</v>
    <v>-9.0319999999999994E-4</v>
    <v>GBp</v>
    <v>Anglo American PLC is a United Kingdom-based mining company. The Company has a portfolio of mining operations and undeveloped resources with a focus on diamonds, copper, platinum group metals (PGMs), iron ore, nickel and manganese. The Company's segments include De Beers, Platinum Group Metals, Copper, Iron Ore, Nickel and Manganese, Crop Nutrients and Corporate and other. De Beers segment is engaged in the diamond business, which offers rough and polished diamonds. Its Platinum Group Metals products include platinum, palladium, rhodium, iridium, ruthenium and osmium. PGMs projects are located in the Bushveld Complex in South Africa. It holds interests in two copper mines: Los Bronces and Collahuasi in Chile and is developing the Quellaveco mine in Peru. Its iron ore operations provide customers with iron content ore through assets in Brazil and South Africa.</v>
    <v>64000</v>
    <v>London Stock Exchange</v>
    <v>XLON</v>
    <v>XLON</v>
    <v>17 Charterhouse Street, LONDON, UNITED KINGDOM-NA, EC1N 6RA GB</v>
    <v>3374.5</v>
    <v>Metals &amp; Mining</v>
    <v>Stock</v>
    <v>44595.687434328123</v>
    <v>22</v>
    <v>3305</v>
    <v>44286390000</v>
    <v>ANGLO AMERICAN PLC</v>
    <v>ANGLO AMERICAN PLC</v>
    <v>3368</v>
    <v>8.3732000000000006</v>
    <v>3321.5</v>
    <v>3318.5</v>
    <v>1338937000</v>
    <v>AAL</v>
    <v>ANGLO AMERICAN PLC (XLON:AAL)</v>
    <v>1130133</v>
    <v>1998</v>
  </rv>
  <rv s="2">
    <v>23</v>
  </rv>
  <rv s="0">
    <v>http://nl.wikipedia.org/wiki/Apple_Inc.</v>
    <v>Wikipedia</v>
  </rv>
  <rv s="3">
    <v>9</v>
    <v>25</v>
  </rv>
  <rv s="4">
    <v>10</v>
    <v>https://www.bing.com/th?id=AMMS_5bc8393c85a56e6bb6524ea7b3970bad&amp;qlt=95</v>
    <v>26</v>
    <v>0</v>
    <v>https://www.bing.com/images/search?form=xlimg&amp;q=apple+inc</v>
    <v>Image of APPLE INC.</v>
  </rv>
  <rv s="0">
    <v>https://www.bing.com/financeapi/forcetrigger?t=a1mou2&amp;q=XNAS%3aAAPL&amp;form=skydnc</v>
    <v>Learn more on Bing</v>
  </rv>
  <rv s="5">
    <v>en-GB</v>
    <v>a1mou2</v>
    <v>268435456</v>
    <v>1</v>
    <v>Powered by Refinitiv</v>
    <v>6</v>
    <v>APPLE INC. (XNAS:AAPL)</v>
    <v>8</v>
    <v>9</v>
    <v>Finance</v>
    <v>4</v>
    <v>182.94</v>
    <v>116.21</v>
    <v>1.1717</v>
    <v>-1.0900000000000001</v>
    <v>-6.1989999999999996E-3</v>
    <v>USD</v>
    <v>Apple Inc. designs, manufactures and markets smartphones, personal computers, tablets, wearables and accessories, and sells a variety of related services. The Company’s products include iPhone, Mac, iPad, and Wearables, Home and Accessories. iPhone is the Company’s line of smartphones based on its iOS operating system. Mac is the Company’s line of personal computers based on its macOS operating system. iPad is the Company’s line of multi-purpose tablets based on its iPadOS operating system. Wearables, Home and Accessories includes AirPods, Apple TV, Apple Watch, Beats products, HomePod, iPod touch and other Apple-branded and third-party accessories. AirPods are the Company’s wireless headphones that interact with Siri. Apple Watch is the Company’s line of smart watches. Its services include Advertising, AppleCare, Cloud Services, Digital Content and Payment Services. Its customers are primarily in the consumer, small and mid-sized business, education, enterprise and government markets.</v>
    <v>154000</v>
    <v>Nasdaq Stock Market</v>
    <v>XNAS</v>
    <v>XNAS</v>
    <v>1 Apple Park Way, CUPERTINO, CA, 95014-0642 US</v>
    <v>176.23990000000001</v>
    <v>27</v>
    <v>Computers, Phones &amp; Household Electronics</v>
    <v>Stock</v>
    <v>44595.699229501559</v>
    <v>28</v>
    <v>173.85</v>
    <v>2851822140000</v>
    <v>APPLE INC.</v>
    <v>APPLE INC.</v>
    <v>174.62</v>
    <v>29.1935</v>
    <v>175.84</v>
    <v>174.75</v>
    <v>16319440000</v>
    <v>AAPL</v>
    <v>APPLE INC. (XNAS:AAPL)</v>
    <v>32639104</v>
    <v>98663826</v>
    <v>1977</v>
  </rv>
  <rv s="2">
    <v>29</v>
  </rv>
  <rv s="0">
    <v>http://en.wikipedia.org/wiki/AT&amp;T</v>
    <v>Wikipedia</v>
  </rv>
  <rv s="3">
    <v>9</v>
    <v>31</v>
  </rv>
  <rv s="4">
    <v>10</v>
    <v>https://www.bing.com/th?id=AMMS_22edc37b3d4ca713a66f23973844e621&amp;qlt=95</v>
    <v>32</v>
    <v>0</v>
    <v>https://www.bing.com/images/search?form=xlimg&amp;q=at%26t</v>
    <v>Image of AT&amp;T INC.</v>
  </rv>
  <rv s="0">
    <v>https://www.bing.com/financeapi/forcetrigger?t=a23www&amp;q=XNYS%3aT&amp;form=skydnc</v>
    <v>Learn more on Bing</v>
  </rv>
  <rv s="5">
    <v>en-GB</v>
    <v>a23www</v>
    <v>268435456</v>
    <v>1</v>
    <v>Powered by Refinitiv</v>
    <v>6</v>
    <v>AT&amp;T INC. (XNYS:T)</v>
    <v>8</v>
    <v>9</v>
    <v>Finance</v>
    <v>4</v>
    <v>33.880000000000003</v>
    <v>22.02</v>
    <v>0.6341</v>
    <v>0.2</v>
    <v>8.1499999999999993E-3</v>
    <v>USD</v>
    <v>AT&amp;T Inc. is a holding company. The Company is a provider of telecommunications, media and technology services globally. The Company operates through three segments: Communication segment, WarnerMedia segment, and Latin America segment. The Communications segment provides wireless and wireline telecom, video and broadband services to consumers. The business units of the Communication segment includes Mobility, Business Wireline and Consumer Wireline. The WarnerMedia segment develops, produces and distributes feature films, television, gaming and other content over various physical and digital formats. WarnerMedia segment also includes Xandr, which provides advertising services. Latin America segment provides entertainment and wireless services outside of the United States. Mexico is the business unit of the Latin America segment, which provides wireless service and equipment to customers in Mexico.</v>
    <v>230000</v>
    <v>New York Stock Exchange</v>
    <v>XNYS</v>
    <v>XNYS</v>
    <v>208 S Akard St, DALLAS, TX, 75202 US</v>
    <v>24.905000000000001</v>
    <v>33</v>
    <v>Telecommunications Services</v>
    <v>Stock</v>
    <v>44595.699234108593</v>
    <v>34</v>
    <v>24.434999999999999</v>
    <v>176668340000</v>
    <v>AT&amp;T INC.</v>
    <v>AT&amp;T INC.</v>
    <v>24.5</v>
    <v>8.8978000000000002</v>
    <v>24.54</v>
    <v>24.74</v>
    <v>7141000000</v>
    <v>T</v>
    <v>AT&amp;T INC. (XNYS:T)</v>
    <v>19283418</v>
    <v>68072310</v>
    <v>1983</v>
  </rv>
  <rv s="2">
    <v>35</v>
  </rv>
  <rv s="0">
    <v>https://www.bing.com/financeapi/forcetrigger?t=aw1wu2&amp;q=XNAS%3aAY&amp;form=skydnc</v>
    <v>Learn more on Bing</v>
  </rv>
  <rv s="1">
    <v>en-GB</v>
    <v>aw1wu2</v>
    <v>268435456</v>
    <v>1</v>
    <v>Powered by Refinitiv</v>
    <v>0</v>
    <v>ATLANTICA SUSTAINABLE INFRASTRUCTURE PLC (XNAS:AY)</v>
    <v>2</v>
    <v>3</v>
    <v>Finance</v>
    <v>4</v>
    <v>45.21</v>
    <v>30.92</v>
    <v>0.71899999999999997</v>
    <v>-0.39</v>
    <v>-1.1996E-2</v>
    <v>USD</v>
    <v>Atlantica Sustainable Infrastructure PLC is an infrastructure company. The Company owns, manages and invests in renewable energy, storage, efficient natural gas &amp; heat, transmission lines and water assets. It has operating facilities in North America, including United States, Canada and Mexico; South America, including Peru, Chile and Uruguay, and EMEA, including Spain, Algeria and South Africa. It operates in business sectors, such as Renewable energy, Efficient natural gas &amp; heat, Transmission lines and Water. Its portfolio consists of approximately 34 assets with 2,003 megawatts (MW) of aggregate renewable energy installed generation, 343 MW of efficient natural gas-fired power generation capacity, 55 thermal megawatts (MWt) of district heating capacity, 1,166 miles of transmission lines and 17.5 million standard cubic feet (M ft3) per day of water desalination.</v>
    <v>441</v>
    <v>Nasdaq Stock Market</v>
    <v>XNAS</v>
    <v>XNAS</v>
    <v>17th Fl, G W 1 Great West House, Great West Road, BRENTFORD, MIDDLESEX, TW8 9DF GB</v>
    <v>32.380000000000003</v>
    <v>Electrical Utilities &amp; IPPs</v>
    <v>Stock</v>
    <v>44595.69864317109</v>
    <v>37</v>
    <v>31.78</v>
    <v>3559962383</v>
    <v>ATLANTICA SUSTAINABLE INFRASTRUCTURE PLC</v>
    <v>ATLANTICA SUSTAINABLE INFRASTRUCTURE PLC</v>
    <v>32.03</v>
    <v>121.69750000000001</v>
    <v>32.51</v>
    <v>32.119999999999997</v>
    <v>110833200</v>
    <v>AY</v>
    <v>ATLANTICA SUSTAINABLE INFRASTRUCTURE PLC (XNAS:AY)</v>
    <v>117106</v>
    <v>659472</v>
    <v>2013</v>
  </rv>
  <rv s="2">
    <v>38</v>
  </rv>
  <rv s="0">
    <v>http://en.wikipedia.org/wiki/Bank_of_Montreal</v>
    <v>Wikipedia</v>
  </rv>
  <rv s="3">
    <v>9</v>
    <v>40</v>
  </rv>
  <rv s="4">
    <v>10</v>
    <v>https://www.bing.com/th?id=AMMS_607981fc41b80ed798488f782918b3ab&amp;qlt=95</v>
    <v>41</v>
    <v>0</v>
    <v>https://www.bing.com/images/search?form=xlimg&amp;q=bank+of+montreal</v>
    <v>Image of BANK OF MONTREAL</v>
  </rv>
  <rv s="0">
    <v>https://www.bing.com/financeapi/forcetrigger?t=a1oo2w&amp;q=XNYS%3aBMO&amp;form=skydnc</v>
    <v>Learn more on Bing</v>
  </rv>
  <rv s="5">
    <v>en-GB</v>
    <v>a1oo2w</v>
    <v>268435456</v>
    <v>1</v>
    <v>Powered by Refinitiv</v>
    <v>6</v>
    <v>BANK OF MONTREAL (XNYS:BMO)</v>
    <v>8</v>
    <v>17</v>
    <v>Finance</v>
    <v>4</v>
    <v>120.13</v>
    <v>75.010000000000005</v>
    <v>1.1655</v>
    <v>-0.82909999999999995</v>
    <v>-7.0799999999999995E-3</v>
    <v>USD</v>
    <v>Bank of Montreal (the Bank) is a Canada-based financial services provider. The Bank provides a range of personal and commercial banking, wealth management, global markets and investment banking products and services. The Bank conducts its business through three operating groups: Personal and Commercial Banking, BMO Wealth Management and BMO Capital Markets. The Personal and Commercial Banking business includes two retail and business banking operating segments, such as Canadian Personal and Commercial Banking and the United States Personal and Commercial Banking. Its BMO Wealth Management business serves a range of client segments, from mainstream to high net worth and institutional, with an offering of wealth management products and services, including insurance. Its BMO Capital Markets business provides a range of products and services to corporate, institutional and government clients, through its investment and corporate banking and global markets lines of business.</v>
    <v>43863</v>
    <v>New York Stock Exchange</v>
    <v>XNYS</v>
    <v>XNYS</v>
    <v>129 rue Saint-Jacques, MONTREAL, QC, H2Y 1L6 CA</v>
    <v>116.94</v>
    <v>42</v>
    <v>Banking Services</v>
    <v>Stock</v>
    <v>44595.699235103908</v>
    <v>43</v>
    <v>116.22</v>
    <v>96162800000</v>
    <v>BANK OF MONTREAL</v>
    <v>BANK OF MONTREAL</v>
    <v>116.62</v>
    <v>12.531700000000001</v>
    <v>117.11</v>
    <v>116.2809</v>
    <v>648259400</v>
    <v>BMO</v>
    <v>BANK OF MONTREAL (XNYS:BMO)</v>
    <v>343904</v>
    <v>908264</v>
    <v>1995</v>
  </rv>
  <rv s="2">
    <v>44</v>
  </rv>
  <rv s="0">
    <v>https://www.bing.com/financeapi/forcetrigger?t=a1otp2&amp;q=XNYS%3aBRK.A&amp;form=skydnc</v>
    <v>Learn more on Bing</v>
  </rv>
  <rv s="1">
    <v>en-GB</v>
    <v>a1otp2</v>
    <v>268435456</v>
    <v>1</v>
    <v>Powered by Refinitiv</v>
    <v>0</v>
    <v>BERKSHIRE HATHAWAY INC. (XNYS:BRK.A)</v>
    <v>2</v>
    <v>3</v>
    <v>Finance</v>
    <v>4</v>
    <v>487255</v>
    <v>349250</v>
    <v>0.86019999999999996</v>
    <v>-4322.4949999999999</v>
    <v>-9.0150000000000004E-3</v>
    <v>USD</v>
    <v>Berkshire Hathaway Inc. is a holding company owning subsidiaries engaged in various business activities, including insurance and reinsurance, utilities and energy, freight rail transportation, manufacturing and retailing. Its segments include Insurance, such as GEICO, Berkshire Hathaway Primary Group and Berkshire Hathaway Reinsurance Group; Burlington Northern Santa Fe, LLC, which is engaged in the operation of the railroad system; Berkshire Hathaway Energy, which includes regulated electric and gas utility; Manufacturing, which includes manufacturers of various products, including industrial, consumer and building products; McLane Company, which is engaged in the wholesale distribution of groceries and non-food items; Service and retailing, which includes providers of various services, such as shared aircraft ownership programs, aviation pilot training, electronic components distribution and various retailing businesses, including automobile dealerships and furniture leasing.</v>
    <v>360000</v>
    <v>New York Stock Exchange</v>
    <v>XNYS</v>
    <v>XNYS</v>
    <v>3555 Farnam St, OMAHA, NE, 68131-3311 US</v>
    <v>479785.16499999998</v>
    <v>Consumer Goods Conglomerates</v>
    <v>Stock</v>
    <v>44595.699203425778</v>
    <v>46</v>
    <v>475081.49</v>
    <v>713851400000</v>
    <v>BERKSHIRE HATHAWAY INC.</v>
    <v>BERKSHIRE HATHAWAY INC.</v>
    <v>478840.13</v>
    <v>8.5584000000000007</v>
    <v>479500</v>
    <v>475177.505</v>
    <v>1488920</v>
    <v>BRK.A</v>
    <v>BERKSHIRE HATHAWAY INC. (XNYS:BRK.A)</v>
    <v>915</v>
    <v>2102</v>
    <v>1998</v>
  </rv>
  <rv s="2">
    <v>47</v>
  </rv>
  <rv s="0">
    <v>http://pt.wikipedia.org/wiki/BP</v>
    <v>Wikipedia</v>
  </rv>
  <rv s="3">
    <v>9</v>
    <v>49</v>
  </rv>
  <rv s="4">
    <v>10</v>
    <v>https://www.bing.com/th?id=AMMS_bff7d7cdb7a671e329151116ef881e0a&amp;qlt=95</v>
    <v>50</v>
    <v>0</v>
    <v>https://www.bing.com/images/search?form=xlimg&amp;q=bp</v>
    <v>Image of BP P.L.C.</v>
  </rv>
  <rv s="0">
    <v>https://www.bing.com/financeapi/forcetrigger?t=a1orf2&amp;q=XNYS%3aBP&amp;form=skydnc</v>
    <v>Learn more on Bing</v>
  </rv>
  <rv s="5">
    <v>en-GB</v>
    <v>a1orf2</v>
    <v>268435456</v>
    <v>1</v>
    <v>Powered by Refinitiv</v>
    <v>6</v>
    <v>BP P.L.C. (XNYS:BP)</v>
    <v>8</v>
    <v>9</v>
    <v>Finance</v>
    <v>4</v>
    <v>32.64</v>
    <v>20.67</v>
    <v>0.7591</v>
    <v>-7.0000000000000007E-2</v>
    <v>-2.1900000000000001E-3</v>
    <v>USD</v>
    <v>BP p.l.c. is engaged in the global energy business with operations in Europe, North and South America, Australasia, Asia and Africa. The Company through its range of activities delivers heat, light and mobility products and services to customers around the world. The Company's segments include Upstream, Downstream, Rosneft, and Other businesses and corporate. The Upstream segment is responsible for its activities in oil and natural gas exploration, field development and production. The Downstream segment has global marketing and manufacturing operations, and include the fuels, lubricants and petrochemicals business of the Company. Rosneft is the Company's Russian refining business that owns and operates approximately 13 refineries in Russia, and holds stakes in three refineries in Germany, one in India and one in Belarus.</v>
    <v>63600</v>
    <v>New York Stock Exchange</v>
    <v>XNYS</v>
    <v>XNYS</v>
    <v>1 St. James's Square, LONDON, UNITED KINGDOM-NA, SW1Y 4PD GB</v>
    <v>32.134999999999998</v>
    <v>51</v>
    <v>Oil &amp; Gas</v>
    <v>Stock</v>
    <v>44595.699123159378</v>
    <v>52</v>
    <v>31.68</v>
    <v>103532000000</v>
    <v>BP P.L.C.</v>
    <v>BP P.L.C.</v>
    <v>32.07</v>
    <v>16.508600000000001</v>
    <v>31.96</v>
    <v>31.89</v>
    <v>3276277000</v>
    <v>BP</v>
    <v>BP P.L.C. (XNYS:BP)</v>
    <v>6005211</v>
    <v>14257516</v>
    <v>1909</v>
  </rv>
  <rv s="2">
    <v>53</v>
  </rv>
  <rv s="0">
    <v>https://www.bing.com/financeapi/forcetrigger?t=bu3zsm&amp;q=XNYS%3aBIPC&amp;form=skydnc</v>
    <v>Learn more on Bing</v>
  </rv>
  <rv s="8">
    <v>en-GB</v>
    <v>bu3zsm</v>
    <v>268435456</v>
    <v>1</v>
    <v>Powered by Refinitiv</v>
    <v>18</v>
    <v>BROOKFIELD INFRASTRUCTURE CORPORATION (XNYS:BIPC)</v>
    <v>2</v>
    <v>19</v>
    <v>Finance</v>
    <v>4</v>
    <v>80.599999999999994</v>
    <v>56.89</v>
    <v>-0.36</v>
    <v>-5.372E-3</v>
    <v>USD</v>
    <v>Brookfield Infrastructure Corporation is an infrastructure company. The Company is focused on providing investors a flexibility in accessing globally diversified portfolio of infrastructure assets. The Company owns and operates assets in the utilities, transport, midstream and data sectors across North and South America, Asia Pacific and Europe. The Company’s regulated gas transmission operation in Brazil operates approximately 2,000 kilometers of natural gas transportation pipelines in the states of Rio de Janeiro, Sao Paulo and Minas Gerais. The Company is a subsidiary of Brookfield Asset Management Inc.</v>
    <v>1700</v>
    <v>New York Stock Exchange</v>
    <v>XNYS</v>
    <v>XNYS</v>
    <v>250 Vesey St Fl 15, NEW YORK, NY, 10281-1065 US</v>
    <v>67.28</v>
    <v>Natural Gas Utilities</v>
    <v>Stock</v>
    <v>44595.697973853908</v>
    <v>55</v>
    <v>66.27</v>
    <v>4869329030</v>
    <v>BROOKFIELD INFRASTRUCTURE CORPORATION</v>
    <v>BROOKFIELD INFRASTRUCTURE CORPORATION</v>
    <v>66.819999999999993</v>
    <v>0</v>
    <v>67.010000000000005</v>
    <v>66.650000000000006</v>
    <v>73058200</v>
    <v>BIPC</v>
    <v>BROOKFIELD INFRASTRUCTURE CORPORATION (XNYS:BIPC)</v>
    <v>75762</v>
    <v>263203</v>
  </rv>
  <rv s="2">
    <v>56</v>
  </rv>
  <rv s="0">
    <v>http://en.wikipedia.org/wiki/Brookfield_Asset_Management</v>
    <v>Wikipedia</v>
  </rv>
  <rv s="3">
    <v>9</v>
    <v>58</v>
  </rv>
  <rv s="4">
    <v>10</v>
    <v>https://www.bing.com/th?id=AMMS_abb75548b66866c7e4f845c77738fcbd&amp;qlt=95</v>
    <v>59</v>
    <v>0</v>
    <v>https://www.bing.com/images/search?form=xlimg&amp;q=brookfield+asset+management</v>
    <v>Image of BROOKFIELD RENEWABLE CORPORATION</v>
  </rv>
  <rv s="0">
    <v>https://www.bing.com/financeapi/forcetrigger?t=bvaboc&amp;q=XNYS%3aBEPC&amp;form=skydnc</v>
    <v>Learn more on Bing</v>
  </rv>
  <rv s="9">
    <v>en-GB</v>
    <v>bvaboc</v>
    <v>268435456</v>
    <v>1</v>
    <v>Powered by Refinitiv</v>
    <v>20</v>
    <v>BROOKFIELD RENEWABLE CORPORATION (XNYS:BEPC)</v>
    <v>8</v>
    <v>21</v>
    <v>Finance</v>
    <v>4</v>
    <v>57.98</v>
    <v>31.100100000000001</v>
    <v>-0.89500000000000002</v>
    <v>-2.6581999999999998E-2</v>
    <v>USD</v>
    <v>Brookfield Renewable Corp. is focused on power markets in the Northeast, Mid-Atlantic and California, with operations in other mid-continent states, including Minnesota and Louisiana. The Company’s operations consist of approximately 12,812 megawatts (MW) of installed hydroelectric, wind, solar, storage and ancillary capacity across Brazil, Colombia, the United States and Europe. It owns facilities with a total capacity of over 1,565 MW located in approximately 12 Brazilian states. The majority of its hydroelectric capacity in the United States is located in New York, Pennsylvania and New England. In New York, it is an independent power producer with approximately 74 hydroelectric facilities with an aggregate installed capacity of over 711 MW. In Pennsylvania, the Company has four hydroelectric facilities with an aggregate installed capacity of over 742 MW. In New England, it has approximately 47 hydroelectric facilities and one pumped storage facility.</v>
    <v>1890</v>
    <v>New York Stock Exchange</v>
    <v>XNYS</v>
    <v>XNYS</v>
    <v>250 Vesey Street, 15Th Floor, NEW YORK, NY, 10281 US</v>
    <v>33.36</v>
    <v>60</v>
    <v>Electrical Utilities &amp; IPPs</v>
    <v>Stock</v>
    <v>44595.69914747656</v>
    <v>61</v>
    <v>32.700000000000003</v>
    <v>11858221147</v>
    <v>BROOKFIELD RENEWABLE CORPORATION</v>
    <v>BROOKFIELD RENEWABLE CORPORATION</v>
    <v>33.24</v>
    <v>0</v>
    <v>33.67</v>
    <v>32.774999999999999</v>
    <v>361806900</v>
    <v>BEPC</v>
    <v>BROOKFIELD RENEWABLE CORPORATION (XNYS:BEPC)</v>
    <v>506169</v>
    <v>869346</v>
  </rv>
  <rv s="2">
    <v>62</v>
  </rv>
  <rv s="0">
    <v>https://www.bing.com/financeapi/forcetrigger?t=aaxau2&amp;q=XTSE%3aBTB.UN&amp;form=skydnc</v>
    <v>Learn more on Bing</v>
  </rv>
  <rv s="10">
    <v>en-GB</v>
    <v>aaxau2</v>
    <v>268435456</v>
    <v>1</v>
    <v>Powered by Refinitiv</v>
    <v>22</v>
    <v>BTB REAL ESTATE INVESTMENT UNT (XTSE:BTB.UN)</v>
    <v>23</v>
    <v>24</v>
    <v>Finance</v>
    <v>25</v>
    <v>4.38</v>
    <v>3.56</v>
    <v>-0.02</v>
    <v>-4.9630000000000004E-3</v>
    <v>CAD</v>
    <v>Toronto Stock Exchange</v>
    <v>XTSE</v>
    <v>4.0199999999999996</v>
    <v>ETF</v>
    <v>44595.682835648149</v>
    <v>64</v>
    <v>4.01</v>
    <v>BTB REAL ESTATE INVESTMENT UNT</v>
    <v>4.0199999999999996</v>
    <v>4.03</v>
    <v>4.01</v>
    <v>BTB.UN</v>
    <v>BTB REAL ESTATE INVESTMENT UNT (XTSE:BTB.UN)</v>
    <v>21870</v>
  </rv>
  <rv s="2">
    <v>65</v>
  </rv>
  <rv s="0">
    <v>https://www.bing.com/financeapi/forcetrigger?t=a1qlz2&amp;q=XNYS%3aCVX&amp;form=skydnc</v>
    <v>Learn more on Bing</v>
  </rv>
  <rv s="1">
    <v>en-GB</v>
    <v>a1qlz2</v>
    <v>268435456</v>
    <v>1</v>
    <v>Powered by Refinitiv</v>
    <v>0</v>
    <v>CHEVRON CORPORATION (XNYS:CVX)</v>
    <v>2</v>
    <v>3</v>
    <v>Finance</v>
    <v>4</v>
    <v>137</v>
    <v>86.89</v>
    <v>1.1713</v>
    <v>-1.7234</v>
    <v>-1.2726999999999999E-2</v>
    <v>USD</v>
    <v>Chevron Corporation (Chevron) manages its investments in subsidiaries and affiliates, and provides administrative, financial, management and technology support to the United States and international subsidiaries that engage in integrated energy and chemicals operations. The Company operates through two business segments: Upstream and Downstream. Upstream operations consist primarily of exploring for, developing and producing crude oil and natural gas; processing, liquefaction, transportation and regasification associated with liquefied natural gas; transporting crude oil by international oil export pipelines; processing, transporting, storage and marketing of natural gas, and a gas-to-liquids plant. Downstream operations consist primarily of refining of crude oil into petroleum products; marketing of crude oil, refined products and lubricants; transporting of crude oil and refined products, and manufacturing and marketing of commodity petrochemicals.</v>
    <v>47736</v>
    <v>New York Stock Exchange</v>
    <v>XNYS</v>
    <v>XNYS</v>
    <v>6001 Bollinger Canyon Rd, SAN RAMON, CA, 94583-2324 US</v>
    <v>135.06</v>
    <v>Oil &amp; Gas</v>
    <v>Stock</v>
    <v>44595.699214617969</v>
    <v>67</v>
    <v>133.43</v>
    <v>257705787207</v>
    <v>CHEVRON CORPORATION</v>
    <v>CHEVRON CORPORATION</v>
    <v>134.81</v>
    <v>16.648900000000001</v>
    <v>135.41</v>
    <v>133.6866</v>
    <v>1927686000</v>
    <v>CVX</v>
    <v>CHEVRON CORPORATION (XNYS:CVX)</v>
    <v>3337365</v>
    <v>13863750</v>
    <v>1926</v>
  </rv>
  <rv s="2">
    <v>68</v>
  </rv>
  <rv s="0">
    <v>http://en.wikipedia.org/wiki/Costco</v>
    <v>Wikipedia</v>
  </rv>
  <rv s="3">
    <v>9</v>
    <v>70</v>
  </rv>
  <rv s="4">
    <v>10</v>
    <v>https://www.bing.com/th?id=AMMS_90a82bf7d9bf620ad2bd5ec79a4882af&amp;qlt=95</v>
    <v>71</v>
    <v>0</v>
    <v>https://www.bing.com/images/search?form=xlimg&amp;q=costco</v>
    <v>Image of COSTCO WHOLESALE CORPORATION</v>
  </rv>
  <rv s="0">
    <v>https://www.bing.com/financeapi/forcetrigger?t=a1q6k2&amp;q=XNAS%3aCOST&amp;form=skydnc</v>
    <v>Learn more on Bing</v>
  </rv>
  <rv s="5">
    <v>en-GB</v>
    <v>a1q6k2</v>
    <v>268435456</v>
    <v>1</v>
    <v>Powered by Refinitiv</v>
    <v>6</v>
    <v>COSTCO WHOLESALE CORPORATION (XNAS:COST)</v>
    <v>8</v>
    <v>9</v>
    <v>Finance</v>
    <v>4</v>
    <v>571.48990000000003</v>
    <v>307</v>
    <v>0.6804</v>
    <v>0.1</v>
    <v>1.9189999999999998E-4</v>
    <v>USD</v>
    <v>Costco Wholesale Corporation is engaged in the operation of membership warehouses in the United States and Puerto Rico, Canada, the United Kingdom, Mexico, Japan, Korea, Australia, Spain, France, Iceland, China, and through its subsidiaries in Taiwan. The Company's average warehouse space is approximately 146,000 square feet. The Company's warehouses on average operate on a seven-day, 70-hour week. The Company offers merchandise in various categories, which include food and sundries (including dry foods, packaged foods, groceries, snack foods, candy, alcoholic and nonalcoholic beverages, and cleaning supplies); hardlines (including appliances, electronics, health and beauty aids, hardware, and garden and patio); fresh foods (including meat, produce, deli, and bakery); softlines (including apparel and small appliances), and ancillary (including gasoline and pharmacy businesses).</v>
    <v>288000</v>
    <v>Nasdaq Stock Market</v>
    <v>XNAS</v>
    <v>XNAS</v>
    <v>999 Lake Dr, ISSAQUAH, WA, 98027-8990 US</v>
    <v>523.6</v>
    <v>72</v>
    <v>Diversified Retail</v>
    <v>Stock</v>
    <v>44595.699233784377</v>
    <v>73</v>
    <v>514.21</v>
    <v>231480600000</v>
    <v>COSTCO WHOLESALE CORPORATION</v>
    <v>COSTCO WHOLESALE CORPORATION</v>
    <v>515.88</v>
    <v>44.847299999999997</v>
    <v>521.23</v>
    <v>521.33000000000004</v>
    <v>443432500</v>
    <v>COST</v>
    <v>COSTCO WHOLESALE CORPORATION (XNAS:COST)</v>
    <v>884818</v>
    <v>2699120</v>
    <v>1987</v>
  </rv>
  <rv s="2">
    <v>74</v>
  </rv>
  <rv s="0">
    <v>http://en.wikipedia.org/wiki/Discover_Financial</v>
    <v>Wikipedia</v>
  </rv>
  <rv s="3">
    <v>9</v>
    <v>76</v>
  </rv>
  <rv s="4">
    <v>10</v>
    <v>https://www.bing.com/th?id=AMMS_80e4aefff93cdb3419f3d57ead3148f1&amp;qlt=95</v>
    <v>77</v>
    <v>0</v>
    <v>https://www.bing.com/images/search?form=xlimg&amp;q=dfs+stock</v>
    <v>Image of DISCOVER FINANCIAL SERVICES</v>
  </rv>
  <rv s="0">
    <v>https://www.bing.com/financeapi/forcetrigger?t=a1qyk2&amp;q=XNYS%3aDFS&amp;form=skydnc</v>
    <v>Learn more on Bing</v>
  </rv>
  <rv s="5">
    <v>en-GB</v>
    <v>a1qyk2</v>
    <v>268435456</v>
    <v>1</v>
    <v>Powered by Refinitiv</v>
    <v>6</v>
    <v>DISCOVER FINANCIAL SERVICES (XNYS:DFS)</v>
    <v>8</v>
    <v>9</v>
    <v>Finance</v>
    <v>4</v>
    <v>135.69</v>
    <v>84.33</v>
    <v>1.6458999999999999</v>
    <v>0.56999999999999995</v>
    <v>4.8529999999999997E-3</v>
    <v>USD</v>
    <v>Discover Financial Services is a digital banking and payment services company. The Company is a bank holding company, as well as a financial holding company. It operates through two segments: Digital Banking and Payment Services. It provides digital banking products and services and payment services through its subsidiaries. It offers its customers credit card loans, private student loans, personal loans, home loans and deposit products. Its private student loans are primarily available to students attending eligible non-profit undergraduate and graduate schools. It also offers certain post-graduate loans, including consolidation, bar study and residency loans. It markets its private student loans through digital channels, direct mail, email, radio and television. Its payment services include PULSE, Diners Club and its Network Partners business, which provides, among other services, payment transaction processing and settlement services.</v>
    <v>17600</v>
    <v>New York Stock Exchange</v>
    <v>XNYS</v>
    <v>XNYS</v>
    <v>2500 Lake Cook Rd, RIVERWOODS, IL, 60015-3851 US</v>
    <v>118.5</v>
    <v>78</v>
    <v>Banking Services</v>
    <v>Stock</v>
    <v>44595.699034652345</v>
    <v>79</v>
    <v>116.22</v>
    <v>34591724871</v>
    <v>DISCOVER FINANCIAL SERVICES</v>
    <v>DISCOVER FINANCIAL SERVICES</v>
    <v>117.03</v>
    <v>7.0240999999999998</v>
    <v>117.46</v>
    <v>118.03</v>
    <v>293075700</v>
    <v>DFS</v>
    <v>DISCOVER FINANCIAL SERVICES (XNYS:DFS)</v>
    <v>317522</v>
    <v>1813416</v>
    <v>1960</v>
  </rv>
  <rv s="2">
    <v>80</v>
  </rv>
  <rv s="0">
    <v>https://www.bing.com/financeapi/forcetrigger?t=a1rk52&amp;q=XNAS%3aEBAY&amp;form=skydnc</v>
    <v>Learn more on Bing</v>
  </rv>
  <rv s="1">
    <v>en-GB</v>
    <v>a1rk52</v>
    <v>268435456</v>
    <v>1</v>
    <v>Powered by Refinitiv</v>
    <v>0</v>
    <v>EBAY INC. (XNAS:EBAY)</v>
    <v>2</v>
    <v>3</v>
    <v>Finance</v>
    <v>4</v>
    <v>81.19</v>
    <v>51.51</v>
    <v>1.1326000000000001</v>
    <v>-1.04</v>
    <v>-1.7766000000000001E-2</v>
    <v>USD</v>
    <v>eBay Inc. is a global commerce company, which includes its marketplace platform. The Company's technologies and services are designed to give buyers choice and relevant inventory and enable sellers to offer their inventory for sale, virtually anytime and anywhere. The Company develops user interfaces, buyer, seller and developer tools and transaction processing, database and network applications that helps its users to complete transactions on its sites. Its platforms are accessible through an online experience, iOS and Android mobile devices and its application programming interfaces (APIs). The Company operates through segment such as Marketplace. Marketplace includes its online marketplace located at www.ebay.com, its localized counterparts and its suite of mobile applications.</v>
    <v>12700</v>
    <v>Nasdaq Stock Market</v>
    <v>XNAS</v>
    <v>XNAS</v>
    <v>2025 Hamilton Ave, SAN JOSE, CA, 95125-5904 US</v>
    <v>58.09</v>
    <v>Software &amp; IT Services</v>
    <v>Stock</v>
    <v>44595.699232789062</v>
    <v>82</v>
    <v>57.28</v>
    <v>35995218500</v>
    <v>EBAY INC.</v>
    <v>EBAY INC.</v>
    <v>57.98</v>
    <v>20.8581</v>
    <v>58.54</v>
    <v>57.5</v>
    <v>626003800</v>
    <v>EBAY</v>
    <v>EBAY INC. (XNAS:EBAY)</v>
    <v>2018710</v>
    <v>6325798</v>
    <v>1998</v>
  </rv>
  <rv s="2">
    <v>83</v>
  </rv>
  <rv s="0">
    <v>https://creativecommons.org/licenses/by-sa/3.0</v>
    <v>CC BY-SA 3.0</v>
  </rv>
  <rv s="0">
    <v>http://ru.wikipedia.org/wiki/Enbridge</v>
    <v>Wikipedia</v>
  </rv>
  <rv s="3">
    <v>85</v>
    <v>86</v>
  </rv>
  <rv s="4">
    <v>10</v>
    <v>https://www.bing.com/th?id=AMMS_2dff174a9486b673dc917f30af9876c5&amp;qlt=95</v>
    <v>87</v>
    <v>0</v>
    <v>https://www.bing.com/images/search?form=xlimg&amp;q=enbridge</v>
    <v>Image of Enbridge Inc.</v>
  </rv>
  <rv s="0">
    <v>https://www.bing.com/financeapi/forcetrigger?t=a1rykr&amp;q=XNYS%3aENB&amp;form=skydnc</v>
    <v>Learn more on Bing</v>
  </rv>
  <rv s="5">
    <v>en-GB</v>
    <v>a1rykr</v>
    <v>268435456</v>
    <v>1</v>
    <v>Powered by Refinitiv</v>
    <v>6</v>
    <v>Enbridge Inc. (XNYS:ENB)</v>
    <v>8</v>
    <v>17</v>
    <v>Finance</v>
    <v>4</v>
    <v>43.344999999999999</v>
    <v>33.78</v>
    <v>0.9325</v>
    <v>-0.23</v>
    <v>-5.3380000000000007E-3</v>
    <v>USD</v>
    <v>Enbridge Inc. is an energy transportation and distribution company. Its segments include Liquids Pipelines; Gas Transmission and Midstream; Gas Distribution and Storage; Renewable Power Generation; and Energy Service. Liquids Pipelines consists of pipelines and terminals that transport various grades of crude oil and other liquid hydrocarbons. Gas Transmission and Midstream consists of its investments in natural gas pipelines and gathering and processing facilities in Canada and the United States, including United States Gas Transmission, Canadian Gas Transmission, United States Midstream and other assets. Gas Distribution and Storage consists of its natural gas utility operations. Renewable Power Generation consists of investments in wind and solar assets, as well as geothermal, waste heat recovery, and transmission assets. Energy Services provides physical commodity marketing and logistical services to North American refiners, producers, and other customers.</v>
    <v>11200</v>
    <v>New York Stock Exchange</v>
    <v>XNYS</v>
    <v>XNYS</v>
    <v>Suite 200, 425 - 1 Street S.W., CALGARY, AB, T2P 3L8 CA</v>
    <v>43</v>
    <v>88</v>
    <v>Oil &amp; Gas Related Equipment and Services</v>
    <v>Stock</v>
    <v>44595.699112546092</v>
    <v>89</v>
    <v>42.68</v>
    <v>110431600000</v>
    <v>Enbridge Inc.</v>
    <v>Enbridge Inc.</v>
    <v>42.89</v>
    <v>19.1798</v>
    <v>43.09</v>
    <v>42.86</v>
    <v>2025963000</v>
    <v>ENB</v>
    <v>Enbridge Inc. (XNYS:ENB)</v>
    <v>1308700</v>
    <v>5263553</v>
    <v>1987</v>
  </rv>
  <rv s="2">
    <v>90</v>
  </rv>
  <rv s="0">
    <v>https://www.bing.com/financeapi/forcetrigger?t=a269ec&amp;q=XNYS%3aXOM&amp;form=skydnc</v>
    <v>Learn more on Bing</v>
  </rv>
  <rv s="1">
    <v>en-GB</v>
    <v>a269ec</v>
    <v>268435456</v>
    <v>1</v>
    <v>Powered by Refinitiv</v>
    <v>0</v>
    <v>EXXON MOBIL CORPORATION (XNYS:XOM)</v>
    <v>2</v>
    <v>3</v>
    <v>Finance</v>
    <v>4</v>
    <v>81.510000000000005</v>
    <v>45.42</v>
    <v>1.1811</v>
    <v>-1.375</v>
    <v>-1.7055000000000001E-2</v>
    <v>USD</v>
    <v>Exxon Mobil Corporation is engaged in energy business. The Company is engaged in the exploration, production, trade, transportation and sale of crude oil and natural gas, and the manufacture, transportation and sale of crude oil, natural gas, petroleum products, petrochemicals and a range of specialty products. The Company's segments include Upstream, Downstream, Chemical, and Corporate and Financing. The Upstream segment operates to explore for and produce crude oil and natural gas. The Downstream manufactures, trades and sells petroleum products. The refining and supply operations consists of a global network of manufacturing plants, transportation systems, and distribution centers that provide a range of fuels, lubricants and other products and feedstocks to its customers around the world. The Chemical segment manufactures and sells petrochemicals. The Chemical business supplies olefins, polyolefins, aromatics, and a variety of other petrochemicals.</v>
    <v>72000</v>
    <v>New York Stock Exchange</v>
    <v>XNYS</v>
    <v>XNYS</v>
    <v>5959 LAS COLINAS BLVD, IRVING, TX, 75039-2298 US</v>
    <v>80.209999999999994</v>
    <v>Oil &amp; Gas</v>
    <v>Stock</v>
    <v>44595.699204120312</v>
    <v>92</v>
    <v>79.180000000000007</v>
    <v>335489016915</v>
    <v>EXXON MOBIL CORPORATION</v>
    <v>EXXON MOBIL CORPORATION</v>
    <v>80.09</v>
    <v>14.9566</v>
    <v>80.62</v>
    <v>79.245000000000005</v>
    <v>4233567000</v>
    <v>XOM</v>
    <v>EXXON MOBIL CORPORATION (XNYS:XOM)</v>
    <v>10198428</v>
    <v>29503579</v>
    <v>1882</v>
  </rv>
  <rv s="2">
    <v>93</v>
  </rv>
  <rv s="0">
    <v>https://www.bing.com/financeapi/forcetrigger?t=aayc3m&amp;q=XTSE%3aFTS.PR.I&amp;form=skydnc</v>
    <v>Learn more on Bing</v>
  </rv>
  <rv s="11">
    <v>en-GB</v>
    <v>aayc3m</v>
    <v>268435456</v>
    <v>1</v>
    <v>Powered by Refinitiv</v>
    <v>26</v>
    <v>Fortis Inc. (XTSE:FTS.PR.I)</v>
    <v>2</v>
    <v>27</v>
    <v>Finance</v>
    <v>25</v>
    <v>17.63</v>
    <v>11.95</v>
    <v>9.6699999999999994E-2</v>
    <v>-0.1</v>
    <v>-5.7970000000000001E-3</v>
    <v>CAD</v>
    <v>Fortis Inc. is a Canada-based regulated electric and gas utility holding company. The Company's regulated utility businesses includes ITC Investment Holdings Inc., ITC Holdings Corp. and the electric transmission operations of its regulated operating subsidiaries, which include International Transmission Company, Michigan Electric Transmission Company, LLC, ITC Midwest LLC and ITC Great Plains, LLC; UNS Energy Corporation, which primarily includes Tucson Electric Power Company (TEP), UNS Electric, Inc. and UNS Gas, Inc.; CH Energy Group, Inc, which primarily includes Central Hudson Gas and Electric Corporation; FortisBC Energy Inc.; FortisAlberta Inc. and FortisBC Inc. The Company's Non-regulated energy infrastructure consists of Aitken Creek Gas Storage ULC (Aitken Creek) a natural gas storage facility in British Columbia, and Belize Electric Company Limited (BECOL) a three hydroelectric generation facilities with a combined capacity of 51 Megawatts in Belize.</v>
    <v>9000</v>
    <v>Toronto Stock Exchange</v>
    <v>XTSE</v>
    <v>XTSE</v>
    <v>Fortis Place, Suite 1100, 5 Springdale Street, PO Box 8837, ST. JOHNS, NL, A1B 3T2 CA</v>
    <v>17.149999999999999</v>
    <v>Electrical Utilities &amp; IPPs</v>
    <v>Stock</v>
    <v>44595.640729166669</v>
    <v>95</v>
    <v>17.149999999999999</v>
    <v>28336230000</v>
    <v>Fortis Inc.</v>
    <v>Fortis Inc.</v>
    <v>17.149999999999999</v>
    <v>17.25</v>
    <v>17.149999999999999</v>
    <v>472900000</v>
    <v>FTS.PR.I</v>
    <v>Fortis Inc. (XTSE:FTS.PR.I)</v>
    <v>1200</v>
    <v>1987</v>
  </rv>
  <rv s="2">
    <v>96</v>
  </rv>
  <rv s="0">
    <v>http://en.wikipedia.org/wiki/Glencore</v>
    <v>Wikipedia</v>
  </rv>
  <rv s="3">
    <v>9</v>
    <v>98</v>
  </rv>
  <rv s="4">
    <v>10</v>
    <v>https://www.bing.com/th?id=AMMS_3d1f0419df9c4613480e1499004477b0&amp;qlt=95</v>
    <v>99</v>
    <v>0</v>
    <v>https://www.bing.com/images/search?form=xlimg&amp;q=glencore</v>
    <v>Image of GLENCORE PLC</v>
  </rv>
  <rv s="0">
    <v>https://www.bing.com/financeapi/forcetrigger?t=by5th7&amp;q=XLON%3a0IVW&amp;form=skydnc</v>
    <v>Learn more on Bing</v>
  </rv>
  <rv s="12">
    <v>en-GB</v>
    <v>by5th7</v>
    <v>268435456</v>
    <v>1</v>
    <v>Powered by Refinitiv</v>
    <v>28</v>
    <v>GLENCORE PLC (XLON:0IVW)</v>
    <v>8</v>
    <v>29</v>
    <v>Finance</v>
    <v>30</v>
    <v>11.43</v>
    <v>6.78</v>
    <v>1.8499000000000001</v>
    <v>USD</v>
    <v>Glencore PLC is a Switzerland-based diversified natural resource company that produces and markets commodities. It operates through two business segments: Industrial segment, which is engaged in copper, zinc/lead, nickel, ferroalloys, alumina/aluminum, iron ore and silver production, as well as the Company has interests in industrial assets that include mining, smelting, refining and warehousing operations. This segment also includes coal mining and oil production operations and investments in strategic handling, storage and freight equipment and facilities; Marketing segment which is engaged in promotion and sale of produced goods worldwide.</v>
    <v>145000</v>
    <v>London Stock Exchange</v>
    <v>XLON</v>
    <v>XLON</v>
    <v>Baarermattstrasse 3, P.O. Box 1363, BAAR, ZUG, 6341 CH</v>
    <v>100</v>
    <v>Metals &amp; Mining</v>
    <v>Stock</v>
    <v>44587.734907407408</v>
    <v>101</v>
    <v>51257860000</v>
    <v>GLENCORE PLC</v>
    <v>GLENCORE PLC</v>
    <v>10.78</v>
    <v>13189190000</v>
    <v>0IVW</v>
    <v>GLENCORE PLC (XLON:0IVW)</v>
    <v>280</v>
    <v>2011</v>
  </rv>
  <rv s="2">
    <v>102</v>
  </rv>
  <rv s="0">
    <v>https://www.bing.com/financeapi/forcetrigger?t=a1tzoc&amp;q=XNYS%3aGMRE+PR+A&amp;form=skydnc</v>
    <v>Learn more on Bing</v>
  </rv>
  <rv s="1">
    <v>en-GB</v>
    <v>a1tzoc</v>
    <v>268435456</v>
    <v>1</v>
    <v>Powered by Refinitiv</v>
    <v>0</v>
    <v>GLOBAL MEDICAL REIT INC. (XNYS:GMRE PR A)</v>
    <v>2</v>
    <v>3</v>
    <v>Finance</v>
    <v>31</v>
    <v>27.23</v>
    <v>25.5</v>
    <v>0.88319999999999999</v>
    <v>0.09</v>
    <v>3.4870000000000001E-3</v>
    <v>USD</v>
    <v>Global Medical REIT Inc. is engaged primarily in the acquisition of purpose-built healthcare facilities and the leasing of those facilities to healthcare systems and physician groups with market share. It seeks to invest in healthcare facilities that align with trends in healthcare delivery. Its healthcare facilities are primarily located in secondary markets and suburbs of primary markets and are leased to single-tenants under triple-net leases. Most of its tenants are physician groups, regional or national healthcare systems or combinations thereof. The Company holds its facilities and conducts its operations through a subsidiary, Global Medical REIT L.P. (the Operating Partnership). The Company serves as the sole general partner of the Operating Partnership through a wholly owned subsidiary of the Company, Global Medical REIT GP LLC.</v>
    <v>22</v>
    <v>New York Stock Exchange</v>
    <v>XNYS</v>
    <v>XNYS</v>
    <v>2 Bethesda Metro Ctr Ste 440, BETHESDA, MD, 20814-5333 US</v>
    <v>26</v>
    <v>Residential &amp; Commercial REIT</v>
    <v>Stock</v>
    <v>44594.881944444445</v>
    <v>104</v>
    <v>25.9</v>
    <v>1072272000</v>
    <v>GLOBAL MEDICAL REIT INC.</v>
    <v>GLOBAL MEDICAL REIT INC.</v>
    <v>25.9</v>
    <v>0</v>
    <v>25.81</v>
    <v>25.9</v>
    <v>64207920</v>
    <v>GMRE PR A</v>
    <v>GLOBAL MEDICAL REIT INC. (XNYS:GMRE PR A)</v>
    <v>1</v>
    <v>4537</v>
    <v>2014</v>
  </rv>
  <rv s="2">
    <v>105</v>
  </rv>
  <rv s="0">
    <v>https://www.bing.com/financeapi/forcetrigger?t=ao9wcw&amp;q=XLON%3aIAG&amp;form=skydnc</v>
    <v>Learn more on Bing</v>
  </rv>
  <rv s="7">
    <v>en-GB</v>
    <v>ao9wcw</v>
    <v>268435456</v>
    <v>1</v>
    <v>Powered by Refinitiv</v>
    <v>14</v>
    <v>International Consolidated Airlines Group SA (XLON:IAG)</v>
    <v>2</v>
    <v>15</v>
    <v>Finance</v>
    <v>16</v>
    <v>222.1</v>
    <v>122.06</v>
    <v>2.6507000000000001</v>
    <v>1.24</v>
    <v>7.9050000000000006E-3</v>
    <v>GBp</v>
    <v>International Consolidated Airlines Group, S.A. is an airline company that holds the interests in airline and ancillary operations. Its segments include British Airways, Iberia, Vueling, Aer Lingus and Other Group companies. It combines the airlines in the United Kingdom, Spain and Ireland. It has approximately 529 aircrafts to over 268 destinations. The Company operates various aircraft fleet services, including Boeing 747 aircraft, Airbus A340 aircraft, Airbus A320 aircraft, Airbus A330-200 aircraft, Boeing 777-200 aircraft and Embraer E170 aircraft. The Company, through its subsidiaries, is engaged in providing airline marketing, airline operations, insurance, aircraft maintenance, storage and custody services, air freight operations and cargo transport services. The Company offers its services in cities, including London, Madrid, Barcelona, Rome and Dublin.</v>
    <v>57928</v>
    <v>London Stock Exchange</v>
    <v>XLON</v>
    <v>XLON</v>
    <v>Waterside (HAA2), PO Box 365, HARMONDSWORTH, WEST DRAYTON, UB7 0GB GB</v>
    <v>159.47999999999999</v>
    <v>Passenger Transportation Services</v>
    <v>Stock</v>
    <v>44595.68738950156</v>
    <v>107</v>
    <v>155.80000000000001</v>
    <v>7775070000</v>
    <v>International Consolidated Airlines Group SA</v>
    <v>International Consolidated Airlines Group SA</v>
    <v>157.22</v>
    <v>0</v>
    <v>156.86000000000001</v>
    <v>158.1</v>
    <v>4962580000</v>
    <v>IAG</v>
    <v>International Consolidated Airlines Group SA (XLON:IAG)</v>
    <v>9727522</v>
    <v>2009</v>
  </rv>
  <rv s="2">
    <v>108</v>
  </rv>
  <rv s="0">
    <v>http://en.wikipedia.org/wiki/JPMorgan_Chase</v>
    <v>Wikipedia</v>
  </rv>
  <rv s="3">
    <v>9</v>
    <v>110</v>
  </rv>
  <rv s="4">
    <v>10</v>
    <v>https://www.bing.com/th?id=AMMS_06392bb84e5fdc62d2356a2306f4ae1e&amp;qlt=95</v>
    <v>111</v>
    <v>0</v>
    <v>https://www.bing.com/images/search?form=xlimg&amp;q=jpmorgan+chase</v>
    <v>Image of JPMORGAN CHASE &amp; CO.</v>
  </rv>
  <rv s="0">
    <v>https://www.bing.com/financeapi/forcetrigger?t=a1waa2&amp;q=XNYS%3aJPM&amp;form=skydnc</v>
    <v>Learn more on Bing</v>
  </rv>
  <rv s="5">
    <v>en-GB</v>
    <v>a1waa2</v>
    <v>268435456</v>
    <v>1</v>
    <v>Powered by Refinitiv</v>
    <v>6</v>
    <v>JPMORGAN CHASE &amp; CO. (XNYS:JPM)</v>
    <v>8</v>
    <v>9</v>
    <v>Finance</v>
    <v>4</v>
    <v>172.96</v>
    <v>133.51</v>
    <v>1.1089</v>
    <v>1.17</v>
    <v>7.803E-3</v>
    <v>USD</v>
    <v>JPMorgan Chase &amp; Co. is a financial holding company. The Company is engaged in investment banking, financial services and asset management. It operates in four segments, as well as a Corporate segment. Its segments are Consumer &amp; Community Banking, Corporate &amp; Investment Bank, Commercial Banking and Asset Management. The Consumer &amp; Community Banking segment offers services to consumers and businesses through bank branches, automatic teller machines, online, mobile and telephone banking. The Corporate &amp; Investment Bank segment, comprising Banking and Markets and Investor Services, offers investment banking, market-making, prime brokerage, and treasury and securities products and services to corporations, investors, financial institutions, and government and municipal entities. The Commercial Banking segment provides financial solutions, including lending, treasury services, investment banking and asset management. The Asset Management segment comprises investment and wealth management.</v>
    <v>265790</v>
    <v>New York Stock Exchange</v>
    <v>XNYS</v>
    <v>XNYS</v>
    <v>383 Madison Ave, NEW YORK, NY, 10017-3217 US</v>
    <v>151.65</v>
    <v>112</v>
    <v>Banking Services</v>
    <v>Stock</v>
    <v>44595.699190971878</v>
    <v>113</v>
    <v>148.285</v>
    <v>446570245260</v>
    <v>JPMORGAN CHASE &amp; CO.</v>
    <v>JPMORGAN CHASE &amp; CO.</v>
    <v>150.1</v>
    <v>9.7712000000000003</v>
    <v>149.94</v>
    <v>151.11000000000001</v>
    <v>2955266000</v>
    <v>JPM</v>
    <v>JPMORGAN CHASE &amp; CO. (XNYS:JPM)</v>
    <v>5176247</v>
    <v>16807985</v>
    <v>1968</v>
  </rv>
  <rv s="2">
    <v>114</v>
  </rv>
  <rv s="0">
    <v>https://www.bing.com/financeapi/forcetrigger?t=a1xidm&amp;q=XNYS%3aMFC&amp;form=skydnc</v>
    <v>Learn more on Bing</v>
  </rv>
  <rv s="1">
    <v>en-GB</v>
    <v>a1xidm</v>
    <v>268435456</v>
    <v>1</v>
    <v>Powered by Refinitiv</v>
    <v>0</v>
    <v>MANULIFE FINANCIAL CORP (XNYS:MFC)</v>
    <v>2</v>
    <v>5</v>
    <v>Finance</v>
    <v>4</v>
    <v>22.25</v>
    <v>17.66</v>
    <v>1.1950000000000001</v>
    <v>-7.0000000000000007E-2</v>
    <v>-3.3319999999999999E-3</v>
    <v>USD</v>
    <v>Manulife Financial Corporation is a financial services provider, which offers financial advice and insurance, operating as Manulife across Canada, Asia, and Europe, and primarily as John Hancock in the United States. The Company's segments include Asia, Canada, U.S., Global Wealth and Asset Management (Global WAM), and Corporate and Other. The Asia segment provides insurance products and insurance-based wealth accumulation products in Asia. The Canada segment provides insurance products, insurance-based wealth accumulation products, and banking services in Canada and has an in-force variable annuity business. The U.S. segment provides life insurance products, insurance-based wealth accumulation products and has an in-force long-term care insurance business and an in-force annuity business. The Global WAM segment provides fee-based wealth solutions to its retail, retirement and institutional customers around the world.</v>
    <v>37000</v>
    <v>New York Stock Exchange</v>
    <v>XNYS</v>
    <v>XNYS</v>
    <v>1-200 Bloor St E, North Tower 10, TORONTO, ON, M4W 1E5 CA</v>
    <v>21.076000000000001</v>
    <v>Insurance</v>
    <v>Stock</v>
    <v>44595.699119363278</v>
    <v>116</v>
    <v>20.84</v>
    <v>51693580000</v>
    <v>MANULIFE FINANCIAL CORP</v>
    <v>MANULIFE FINANCIAL CORP</v>
    <v>21</v>
    <v>7.8345000000000002</v>
    <v>21.01</v>
    <v>20.94</v>
    <v>1942637000</v>
    <v>MFC</v>
    <v>MANULIFE FINANCIAL CORP (XNYS:MFC)</v>
    <v>1678709</v>
    <v>3762790</v>
    <v>1999</v>
  </rv>
  <rv s="2">
    <v>117</v>
  </rv>
  <rv s="0">
    <v>https://www.bing.com/financeapi/forcetrigger?t=a1xohw&amp;q=XNYS%3aMKL&amp;form=skydnc</v>
    <v>Learn more on Bing</v>
  </rv>
  <rv s="1">
    <v>en-GB</v>
    <v>a1xohw</v>
    <v>268435456</v>
    <v>1</v>
    <v>Powered by Refinitiv</v>
    <v>0</v>
    <v>Markel Corporation (XNYS:MKL)</v>
    <v>2</v>
    <v>3</v>
    <v>Finance</v>
    <v>4</v>
    <v>1343.56</v>
    <v>1020</v>
    <v>0.7127</v>
    <v>-24.25</v>
    <v>-1.8778E-2</v>
    <v>USD</v>
    <v>Markel Corporation is a financial holding company serving a range of markets. The Company's principal business markets and underwrites specialty insurance products. The Company operates through two underwriting segments: Insurance and Reinsurance. The Insurance segment includes all direct business and facultative placements written within the Company's underwriting operations. The Reinsurance segment includes all treaty reinsurance written within its underwriting operations. The Company, through its subsidiary Markel Ventures, Inc. (Markel Ventures), which owns interests in various industrial and service businesses that operate outside of the specialty insurance marketplace. The Company’s subsidiaries include Alterra Capital Holdings Limited, Essentia Insurance Company, Markel American Insurance Company, Markel Aspen, Inc., Markel Holdings GmbH, Markel India Investments, Inc. and Markel Insurance Company.</v>
    <v>18900</v>
    <v>New York Stock Exchange</v>
    <v>XNYS</v>
    <v>XNYS</v>
    <v>4521 Highwoods Pkwy, GLEN ALLEN, VA, 23060-6148 US</v>
    <v>1285.58</v>
    <v>Insurance</v>
    <v>Stock</v>
    <v>44595.699011249999</v>
    <v>119</v>
    <v>1255.99</v>
    <v>17319449622</v>
    <v>Markel Corporation</v>
    <v>Markel Corporation</v>
    <v>1285.58</v>
    <v>7.4492000000000003</v>
    <v>1291.3800000000001</v>
    <v>1267.1300000000001</v>
    <v>13668250</v>
    <v>MKL</v>
    <v>Markel Corporation (XNYS:MKL)</v>
    <v>20606</v>
    <v>46497</v>
    <v>1999</v>
  </rv>
  <rv s="2">
    <v>120</v>
  </rv>
  <rv s="0">
    <v>https://www.bing.com/financeapi/forcetrigger?t=a1x8w7&amp;q=XNYS%3aMA&amp;form=skydnc</v>
    <v>Learn more on Bing</v>
  </rv>
  <rv s="1">
    <v>en-GB</v>
    <v>a1x8w7</v>
    <v>268435456</v>
    <v>1</v>
    <v>Powered by Refinitiv</v>
    <v>0</v>
    <v>MASTERCARD INCORPORATED. (XNYS:MA)</v>
    <v>2</v>
    <v>3</v>
    <v>Finance</v>
    <v>31</v>
    <v>401.5</v>
    <v>306</v>
    <v>1.0731999999999999</v>
    <v>-6.35</v>
    <v>-1.6005000000000002E-2</v>
    <v>USD</v>
    <v>Mastercard Incorporated is a technology company that connects consumers, financial institutions, merchants, governments and businesses across the world, enabling them to use electronic forms of payment. The Company allows user to make payments by creating a range of payment solutions and services using its brands, which include MasterCard, Maestro and Cirrus. It provides a range of products and solutions that support payment products, which customers can offer to their cardholders. The Company's services facilitate transactions on its core network among account holders, merchants, financial institutions, businesses, governments and other organizations in markets globally. Its products include consumer credit, consumer debit, prepaid and commercial credit and debit. It also provides integrated offerings such as cyber and intelligence products, information and analytics services, identity verification services, consulting, loyalty and reward programs, processing and open banking.</v>
    <v>18600</v>
    <v>New York Stock Exchange</v>
    <v>XNYS</v>
    <v>XNYS</v>
    <v>2000 Purchase St, PURCHASE, NY, 10577-2405 US</v>
    <v>392.94</v>
    <v>Software &amp; IT Services</v>
    <v>Stock</v>
    <v>44595.688799166404</v>
    <v>122</v>
    <v>386.49</v>
    <v>383590408960</v>
    <v>MASTERCARD INCORPORATED.</v>
    <v>MASTERCARD INCORPORATED.</v>
    <v>388.54</v>
    <v>45.292999999999999</v>
    <v>396.75</v>
    <v>390.4</v>
    <v>982557400</v>
    <v>MA</v>
    <v>MASTERCARD INCORPORATED. (XNYS:MA)</v>
    <v>1573248</v>
    <v>5302023</v>
    <v>2001</v>
  </rv>
  <rv s="2">
    <v>123</v>
  </rv>
  <rv s="0">
    <v>https://www.bing.com/financeapi/forcetrigger?t=a1xh8m&amp;q=XNAS%3aMELI&amp;form=skydnc</v>
    <v>Learn more on Bing</v>
  </rv>
  <rv s="1">
    <v>en-GB</v>
    <v>a1xh8m</v>
    <v>268435456</v>
    <v>1</v>
    <v>Powered by Refinitiv</v>
    <v>0</v>
    <v>MERCADOLIBRE, INC. (XNAS:MELI)</v>
    <v>2</v>
    <v>3</v>
    <v>Finance</v>
    <v>4</v>
    <v>2006.71</v>
    <v>957.6</v>
    <v>1.5165</v>
    <v>-75.010000000000005</v>
    <v>-6.9287000000000001E-2</v>
    <v>USD</v>
    <v>MercadoLibre, Inc. is an e-commerce company. The Company enables commerce through its marketplace platform in Latin America, which is designed to provide users with a portfolio of services to facilitate commercial transactions. Its geographic segments are Brazil, Argentina, Mexico Venezuela and Other Countries (which includes Chile, Colombia, Costa Rica, Dominican Republic, Ecuador, Panama, Peru, Portugal, Guatemala, Bolivia, Paraguay, Uruguay and the United States of America). It also operates online commerce platforms in the Dominican Republic, Honduras, Nicaragua, Salvador, Panama, Bolivia, Guatemala, Paraguay and Portugal. It offers an ecosystem of six integrated e-commerce services: the MercadoLibre Marketplace, the MercadoLibre Classifieds Service, the MercadoPago payments solution, the MercadoLibre advertising program, the MercadoShops online Webstores solution and the MercadoEnvios shipping service.</v>
    <v>15546</v>
    <v>Nasdaq Stock Market</v>
    <v>XNAS</v>
    <v>XNAS</v>
    <v>Pasaje Posta 4789, 6Th Floor, BUENOS AIRES, BUENOS AIRES, C1430EKG AR</v>
    <v>1047.2049999999999</v>
    <v>Software &amp; IT Services</v>
    <v>Stock</v>
    <v>44595.699173344532</v>
    <v>125</v>
    <v>1007.59</v>
    <v>50841943506</v>
    <v>MERCADOLIBRE, INC.</v>
    <v>MERCADOLIBRE, INC.</v>
    <v>1037.29</v>
    <v>680.26009999999997</v>
    <v>1082.5999999999999</v>
    <v>1007.59</v>
    <v>50458960</v>
    <v>MELI</v>
    <v>MERCADOLIBRE, INC. (XNAS:MELI)</v>
    <v>289997</v>
    <v>744786</v>
    <v>1999</v>
  </rv>
  <rv s="2">
    <v>126</v>
  </rv>
  <rv s="0">
    <v>https://en.wikipedia.org/wiki/Microsoft</v>
    <v>Wikipedia</v>
  </rv>
  <rv s="3">
    <v>9</v>
    <v>128</v>
  </rv>
  <rv s="4">
    <v>10</v>
    <v>https://www.bing.com/th?id=AMMS_1435b697418eae5bfbed034f46c28dc4&amp;qlt=95</v>
    <v>129</v>
    <v>0</v>
    <v>https://www.bing.com/images/search?form=xlimg&amp;q=microsoft</v>
    <v>Image of MICROSOFT CORPORATION</v>
  </rv>
  <rv s="0">
    <v>https://www.bing.com/financeapi/forcetrigger?t=a1xzim&amp;q=XNAS%3aMSFT&amp;form=skydnc</v>
    <v>Learn more on Bing</v>
  </rv>
  <rv s="5">
    <v>en-GB</v>
    <v>a1xzim</v>
    <v>268435456</v>
    <v>1</v>
    <v>Powered by Refinitiv</v>
    <v>6</v>
    <v>MICROSOFT CORPORATION (XNAS:MSFT)</v>
    <v>8</v>
    <v>9</v>
    <v>Finance</v>
    <v>4</v>
    <v>349.67</v>
    <v>224.26</v>
    <v>0.9</v>
    <v>-5.28</v>
    <v>-1.6843999999999998E-2</v>
    <v>USD</v>
    <v>Microsoft Corporation is a technology company. The Company develops and supports a range of software products, services, devices, and solutions. The Company's segments include Productivity and Business Processes, Intelligent Cloud, and More Personal Computing. The Company's products include operating systems; cross-device productivity applications; server applications; business solution applications; desktop and server management tools; software development tools; and video games. It also designs, manufactures, and sells devices, including personal computers (PCs), tablets, gaming and entertainment consoles, other intelligent devices, and related accessories. It offers an array of services, including cloud-based solutions that provide customers with software, services, platforms, and content, and it provides solution support and consulting services. It markets and distributes its products and services through original equipment manufacturers, direct, and distributors and resellers.</v>
    <v>181000</v>
    <v>Nasdaq Stock Market</v>
    <v>XNAS</v>
    <v>XNAS</v>
    <v>1 Microsoft Way, REDMOND, WA, 98052-6399 US</v>
    <v>311.23</v>
    <v>130</v>
    <v>Software &amp; IT Services</v>
    <v>Stock</v>
    <v>44595.699217198438</v>
    <v>131</v>
    <v>307.51</v>
    <v>2310384163880</v>
    <v>MICROSOFT CORPORATION</v>
    <v>MICROSOFT CORPORATION</v>
    <v>309.60000000000002</v>
    <v>33.349800000000002</v>
    <v>313.45999999999998</v>
    <v>308.18</v>
    <v>7496866000</v>
    <v>MSFT</v>
    <v>MICROSOFT CORPORATION (XNAS:MSFT)</v>
    <v>13156669</v>
    <v>42984510</v>
    <v>1993</v>
  </rv>
  <rv s="2">
    <v>132</v>
  </rv>
  <rv s="0">
    <v>https://www.bing.com/financeapi/forcetrigger?t=c4biyc&amp;q=XTSE%3aNFI.DB&amp;form=skydnc</v>
    <v>Learn more on Bing</v>
  </rv>
  <rv s="11">
    <v>en-GB</v>
    <v>c4biyc</v>
    <v>268435456</v>
    <v>1</v>
    <v>Powered by Refinitiv</v>
    <v>26</v>
    <v>NFI Group Inc. (XTSE:NFI.DB)</v>
    <v>2</v>
    <v>27</v>
    <v>Finance</v>
    <v>25</v>
    <v>100.55</v>
    <v>97.75</v>
    <v>1.714</v>
    <v>-0.32</v>
    <v>-3.2160000000000001E-3</v>
    <v>CAD</v>
    <v>NFI Group Inc. is a Canada-based independent global bus manufacturer that provides transportation solutions. The Company operates through two segments: Manufacturing Operations and Aftermarket Operations. The Manufacturing Operations segment is engaged in manufacturing, servicing and supporting of new transit buses, coaches, medium-duty and cutaway buses. The Aftermarket Operations segment is engaged in the sale of aftermarket parts for transit buses, coaches and medium duty/cutaway buses. It operates through its brands, including New Flyer (heavy-duty transit buses), Alexander Dennis Limited (single and double-deck buses), Plaxton (motor coaches), MCI (motor coaches), ARBOC (low-floor cutaway and medium-duty buses) and NFI Parts (aftermarket parts sales). The Company offers a range of drive systems, including zero-emission electric (trolley, battery and fuel cell), natural gas, electric hybrid and clean diesel.</v>
    <v>8000</v>
    <v>Toronto Stock Exchange</v>
    <v>XTSE</v>
    <v>XTSE</v>
    <v>711 Kernaghan Ave, WINNIPEG, MB, R2C 3T4 CA</v>
    <v>99.5</v>
    <v>Machinery, Equipment &amp; Components</v>
    <v>Stock</v>
    <v>44595.682997685188</v>
    <v>134</v>
    <v>98.98</v>
    <v>1494095000</v>
    <v>NFI Group Inc.</v>
    <v>NFI Group Inc.</v>
    <v>99.5</v>
    <v>99.5</v>
    <v>99.18</v>
    <v>77130750</v>
    <v>NFI.DB</v>
    <v>NFI Group Inc. (XTSE:NFI.DB)</v>
    <v>219000</v>
    <v>2005</v>
  </rv>
  <rv s="2">
    <v>135</v>
  </rv>
  <rv s="0">
    <v>http://en.wikipedia.org/wiki/NXP_Semiconductors</v>
    <v>Wikipedia</v>
  </rv>
  <rv s="3">
    <v>9</v>
    <v>137</v>
  </rv>
  <rv s="4">
    <v>10</v>
    <v>https://www.bing.com/th?id=AMMS_a39f8f465985f36028cc6ede38d1c893&amp;qlt=95</v>
    <v>138</v>
    <v>0</v>
    <v>https://www.bing.com/images/search?form=xlimg&amp;q=nxp+semiconductors</v>
    <v>Image of NXP Semiconductors NV</v>
  </rv>
  <rv s="0">
    <v>https://www.bing.com/financeapi/forcetrigger?t=a1yy2w&amp;q=XNAS%3aNXPI&amp;form=skydnc</v>
    <v>Learn more on Bing</v>
  </rv>
  <rv s="5">
    <v>en-GB</v>
    <v>a1yy2w</v>
    <v>268435456</v>
    <v>1</v>
    <v>Powered by Refinitiv</v>
    <v>6</v>
    <v>NXP Semiconductors NV (XNAS:NXPI)</v>
    <v>8</v>
    <v>9</v>
    <v>Finance</v>
    <v>4</v>
    <v>239.91</v>
    <v>164.19</v>
    <v>1.3984000000000001</v>
    <v>-9.34</v>
    <v>-4.4401999999999997E-2</v>
    <v>USD</v>
    <v>NXP Semiconductors N.V. (NXP) is a holding company. The Company operates as a semiconductor company. The Company provides high performance mixed signal and standard product solutions. The Company's segments are High Performance Mixed Signal (HPMS), Standard Products (SP), and Corporate and Other. Its product solutions are used in a range of end-market applications, including automotive, personal security and identification, wireless and wireline infrastructure, mobile communications, multi-market industrial, consumer and computing. It engages with global original equipment manufacturers (OEMs) and sells products in all geographic regions. NXP's HPMS segment includes business lines, such as Automotive, Secure Identification Solutions (SIS), Secure Connected Devices (SCD), and Secure Interfaces and Infrastructure (SI&amp;I). The Company's SP segment supplies a range of standard semiconductor components, such as small signal discretes and power discretes.</v>
    <v>29000</v>
    <v>Nasdaq Stock Market</v>
    <v>XNAS</v>
    <v>XNAS</v>
    <v>High Tech Campus 60, EINDHOVEN, NOORD-BRABANT, 5656AG NL</v>
    <v>208.79990000000001</v>
    <v>139</v>
    <v>Semiconductors &amp; Semiconductor Equipment</v>
    <v>Stock</v>
    <v>44595.699235995315</v>
    <v>140</v>
    <v>200.83</v>
    <v>53455252633</v>
    <v>NXP Semiconductors NV</v>
    <v>NXP Semiconductors NV</v>
    <v>206.72</v>
    <v>30.8215</v>
    <v>210.35</v>
    <v>201.01</v>
    <v>265933300</v>
    <v>NXPI</v>
    <v>NXP Semiconductors NV (XNAS:NXPI)</v>
    <v>989935</v>
    <v>2604685</v>
    <v>2006</v>
  </rv>
  <rv s="2">
    <v>141</v>
  </rv>
  <rv s="0">
    <v>https://www.bing.com/financeapi/forcetrigger?t=a21icw&amp;q=XNAS%3aPYPL&amp;form=skydnc</v>
    <v>Learn more on Bing</v>
  </rv>
  <rv s="1">
    <v>en-GB</v>
    <v>a21icw</v>
    <v>268435456</v>
    <v>1</v>
    <v>Powered by Refinitiv</v>
    <v>0</v>
    <v>PAYPAL HOLDINGS, INC. (XNAS:PYPL)</v>
    <v>2</v>
    <v>3</v>
    <v>Finance</v>
    <v>4</v>
    <v>310.16000000000003</v>
    <v>125.5</v>
    <v>1.1688000000000001</v>
    <v>-5.89</v>
    <v>-4.4428999999999996E-2</v>
    <v>USD</v>
    <v>PayPal Holdings, Inc. is a technology platform and digital payments company that enables digital and mobile payments on behalf of consumers and merchants. The Company's combined payment solutions, including its PayPal, PayPal Credit, Braintree, Venmo, Xoom, iZettle, and Hyperwallet products and services, comprise its Payments Platform. It operates a two-sided network that links its customers around the globe to facilitate the processing of payment transactions, allowing it to connect merchants and consumers. The Company allows its customers to use their account for both purchase and paying for goods, as well as to transfer and withdraw funds. It enables consumers to exchange funds with merchants using funding sources, which include bank account, PayPal account balance, PayPal Credit account, credit and debit card or other stored value products. The Company also offers consumers person-to-person (P2P) payment solutions through its PayPal Website and mobile application, Venmo and Xoom.</v>
    <v>26500</v>
    <v>Nasdaq Stock Market</v>
    <v>XNAS</v>
    <v>XNAS</v>
    <v>2211 N 1st St, SAN JOSE, CA, 95131 US</v>
    <v>131.44999999999999</v>
    <v>Software &amp; IT Services</v>
    <v>Stock</v>
    <v>44595.699235497654</v>
    <v>143</v>
    <v>125.5</v>
    <v>148840132400</v>
    <v>PAYPAL HOLDINGS, INC.</v>
    <v>PAYPAL HOLDINGS, INC.</v>
    <v>129.88999999999999</v>
    <v>37.737000000000002</v>
    <v>132.57</v>
    <v>126.68</v>
    <v>1174930000</v>
    <v>PYPL</v>
    <v>PAYPAL HOLDINGS, INC. (XNAS:PYPL)</v>
    <v>25157373</v>
    <v>18766570</v>
    <v>2015</v>
  </rv>
  <rv s="2">
    <v>144</v>
  </rv>
  <rv s="0">
    <v>https://www.bing.com/financeapi/forcetrigger?t=a221mw&amp;q=XNYS%3aRIO&amp;form=skydnc</v>
    <v>Learn more on Bing</v>
  </rv>
  <rv s="1">
    <v>en-GB</v>
    <v>a221mw</v>
    <v>268435456</v>
    <v>1</v>
    <v>Powered by Refinitiv</v>
    <v>0</v>
    <v>RIO TINTO PLC (XNYS:RIO)</v>
    <v>2</v>
    <v>3</v>
    <v>Finance</v>
    <v>4</v>
    <v>93.907899999999998</v>
    <v>59.58</v>
    <v>0.63149999999999995</v>
    <v>-0.38</v>
    <v>-5.1149999999999998E-3</v>
    <v>USD</v>
    <v>Rio Tinto plc is a United Kingdom-based mining and metals company. The Company is principally engaged in the production of materials essential to human progress. The Company's segments include Iron Ore, Aluminium, Copper and Minerals. The Company operates an integrated portfolio of Iron Ore assets: a network of 16 mines, four independent port terminals, and a 1,700 kilometer rail network and related infrastructure in the Pilbara region of Western Australia. The Aluminium business includes bauxite mines, alumina refineries and aluminum smelters. Its bauxite mines are located in Australia, Brazil and Guinea. The Copper segment is engaged in mining and refining copper, gold, silver, molybdenum and other by-products; exploration activities together with the Simandou iron ore project. The Minerals segment includes businesses with products, such as borates, titanium dioxide feedstock together with the Iron Ore Company of Canada. It also includes diamond mining, sorting and marketing.</v>
    <v>47500</v>
    <v>New York Stock Exchange</v>
    <v>XNYS</v>
    <v>XNYS</v>
    <v>6 St. James's Square, LONDON, UNITED KINGDOM-NA, SW1Y 4AD GB</v>
    <v>74.59</v>
    <v>Metals &amp; Mining</v>
    <v>Stock</v>
    <v>44595.699098124998</v>
    <v>146</v>
    <v>73.877300000000005</v>
    <v>119842000000</v>
    <v>RIO TINTO PLC</v>
    <v>RIO TINTO PLC</v>
    <v>74.400000000000006</v>
    <v>6.4467999999999996</v>
    <v>74.290000000000006</v>
    <v>73.91</v>
    <v>1619357000</v>
    <v>RIO</v>
    <v>RIO TINTO PLC (XNYS:RIO)</v>
    <v>3057285</v>
    <v>4663435</v>
    <v>1962</v>
  </rv>
  <rv s="2">
    <v>147</v>
  </rv>
  <rv s="0">
    <v>https://www.bing.com/financeapi/forcetrigger?t=a21t7w&amp;q=XNYS%3aRDS.B&amp;form=skydnc</v>
    <v>Learn more on Bing</v>
  </rv>
  <rv s="1">
    <v>en-GB</v>
    <v>a21t7w</v>
    <v>268435456</v>
    <v>1</v>
    <v>Powered by Refinitiv</v>
    <v>0</v>
    <v>SHELL PLC (XNYS:RDS.B)</v>
    <v>2</v>
    <v>3</v>
    <v>Finance</v>
    <v>31</v>
    <v>52.094999999999999</v>
    <v>33.54</v>
    <v>0.61609999999999998</v>
    <v>-0.08</v>
    <v>-1.5659999999999999E-3</v>
    <v>USD</v>
    <v>The Royal Dutch Shell plc is a company based in the Netherlands that explores for crude oil and natural gas around the world, both in conventional fields and from sources, such as tight rock, shale and coal formations. Its segments include Integrated Gas, Upstream, Downstream and Corporate. The Integrated Gas segment is engaged in the liquefaction and transportation of gas and the conversion of natural gas to liquids to provide fuels and other products, as well as projects with an integrated activity, ranging from producing to commercializing gas. The Upstream segment includes the operations of Upstream, which is engaged in the exploration for and extraction of crude oil, natural gas and natural gas liquids, and the marketing and transportation of oil and gas, and Oil Sands, which is engaged in the extraction of bitumen from mined oil sands and conversion into synthetic crude oil. The Downstream segment is engaged in oil products and chemicals manufacturing, and marketing activities.</v>
    <v>87000</v>
    <v>New York Stock Exchange</v>
    <v>XNYS</v>
    <v>XNYS</v>
    <v>Shell Centre, LONDON, UNITED KINGDOM-NA, SE1 7NA GB</v>
    <v>51.16</v>
    <v>Oil &amp; Gas</v>
    <v>Stock</v>
    <v>44589.950594351561</v>
    <v>149</v>
    <v>50.29</v>
    <v>194276300000</v>
    <v>SHELL PLC</v>
    <v>SHELL PLC</v>
    <v>50.85</v>
    <v>0</v>
    <v>51.09</v>
    <v>51.01</v>
    <v>3827130000</v>
    <v>RDS.B</v>
    <v>SHELL PLC (XNYS:RDS.B)</v>
    <v>3438961</v>
    <v>2767573</v>
    <v>2002</v>
  </rv>
  <rv s="2">
    <v>150</v>
  </rv>
  <rv s="0">
    <v>https://www.bing.com/financeapi/forcetrigger?t=ab14p2&amp;q=XTSE%3aSAP&amp;form=skydnc</v>
    <v>Learn more on Bing</v>
  </rv>
  <rv s="7">
    <v>en-GB</v>
    <v>ab14p2</v>
    <v>268435456</v>
    <v>1</v>
    <v>Powered by Refinitiv</v>
    <v>14</v>
    <v>SAPUTO INC. (XTSE:SAP)</v>
    <v>2</v>
    <v>32</v>
    <v>Finance</v>
    <v>25</v>
    <v>42.42</v>
    <v>26.21</v>
    <v>0.57999999999999996</v>
    <v>0.3</v>
    <v>1.0486000000000001E-2</v>
    <v>CAD</v>
    <v>Saputo Inc. is a Canada-based company, which produces, markets, and distributes an array of dairy products, including cheese, fluid milk, extended shelf-life milk and cream products, cultured products, and dairy ingredients. The Company has four geographic sectors: Canada, United States of America (USA), International and Europe. The Canada Sector consists of the Dairy Division (Canada), which produces, markets and distributes variety of cheeses, including mozzarella and cheddar. The USA Sector consists of the Dairy Division (USA), which offers a variety of cheeses, including a line of mozzarella, American-style and specialty cheeses. The International Sector consists of the Dairy Division (Australia) and the Dairy Division (Argentina), which offers a range of dairy foods, including a variety of cheeses, butter and butter blends, milk, cream and dairy beverages. Europe Sector consists of the Dairy Division (United Kingdom), which produces and markets cheese, butter, spreads and oils.</v>
    <v>17300</v>
    <v>Toronto Stock Exchange</v>
    <v>XTSE</v>
    <v>XTSE</v>
    <v>NA02, ST-LEONARD, QC, H1P 1X8 CA</v>
    <v>28.93</v>
    <v>Food &amp; Tobacco</v>
    <v>Stock</v>
    <v>44595.688715277778</v>
    <v>152</v>
    <v>28.53</v>
    <v>12002934748</v>
    <v>SAPUTO INC.</v>
    <v>SAPUTO INC.</v>
    <v>28.53</v>
    <v>25.48</v>
    <v>28.61</v>
    <v>28.91</v>
    <v>415182800</v>
    <v>SAP</v>
    <v>SAPUTO INC. (XTSE:SAP)</v>
    <v>127568</v>
    <v>1992</v>
  </rv>
  <rv s="2">
    <v>153</v>
  </rv>
  <rv s="0">
    <v>https://www.bing.com/financeapi/forcetrigger?t=c2k18m&amp;q=OTCM%3aSLFIF&amp;form=skydnc</v>
    <v>Learn more on Bing</v>
  </rv>
  <rv s="11">
    <v>en-GB</v>
    <v>c2k18m</v>
    <v>268435456</v>
    <v>1</v>
    <v>Powered by Refinitiv</v>
    <v>26</v>
    <v>SUN LIFE FINANCIAL INC (OTCM:SLFIF)</v>
    <v>2</v>
    <v>33</v>
    <v>Finance</v>
    <v>13</v>
    <v>20.3</v>
    <v>19.649999999999999</v>
    <v>0.97770000000000001</v>
    <v>0</v>
    <v>0</v>
    <v>USD</v>
    <v>Sun Life Financial Inc. is a Canada-based financial services company that provides a diverse range of insurance, wealth and asset management solutions. The Company's segments include Canada, U.S., Asset Management, Asia and Corporate. The Canada segment provides protection, health, and wealth solutions. The U.S. segment provides group benefits such as group insurance products and services in the United States market. The Asset Management segment comprises of MFS and SLC Management. MFS is an asset management firm, which offers selection of financial products and services. SLC Management is an institutional investment management business that delivers liability driven investing, alternative fixed income, infrastructure and real estate solutions. The Asia segment consists of two business units: Local Markets and International Hubs. The Local Markets provides life, health, wealth and asset management solutions. The International Hubs offers insurance and wealth products.</v>
    <v>7254</v>
    <v>OTC Markets</v>
    <v>OTCM</v>
    <v>OTCM</v>
    <v>1 York Street, TORONTO, ON, M5J 0B6 CA</v>
    <v>19.649999999999999</v>
    <v>Insurance</v>
    <v>Stock</v>
    <v>44567.048611111109</v>
    <v>155</v>
    <v>19.649999999999999</v>
    <v>41669550000</v>
    <v>SUN LIFE FINANCIAL INC</v>
    <v>SUN LIFE FINANCIAL INC</v>
    <v>19.649999999999999</v>
    <v>19.649999999999999</v>
    <v>19.649999999999999</v>
    <v>585850600</v>
    <v>SLFIF</v>
    <v>SUN LIFE FINANCIAL INC (OTCM:SLFIF)</v>
    <v>200</v>
    <v>1999</v>
  </rv>
  <rv s="2">
    <v>156</v>
  </rv>
  <rv s="0">
    <v>https://www.bing.com/financeapi/forcetrigger?t=a24i9c&amp;q=XNYS%3aTRP&amp;form=skydnc</v>
    <v>Learn more on Bing</v>
  </rv>
  <rv s="1">
    <v>en-GB</v>
    <v>a24i9c</v>
    <v>268435456</v>
    <v>1</v>
    <v>Powered by Refinitiv</v>
    <v>0</v>
    <v>TC Energy Corporation (XNYS:TRP)</v>
    <v>2</v>
    <v>5</v>
    <v>Finance</v>
    <v>31</v>
    <v>55.34</v>
    <v>41.89</v>
    <v>0.7712</v>
    <v>-0.38500000000000001</v>
    <v>-7.4960000000000001E-3</v>
    <v>USD</v>
    <v>TC Energy Corporation is a Canada-based energy infrastructure company. The Company's segments include Canadian Natural Gas Pipelines, United States Natural Gas Pipelines, Mexico Natural Gas Pipelines, Liquids Pipelines and Power and Storage. The Company operates in three core businesses: Natural Gas Pipelines, Liquids Pipelines and Power and Storage. Its natural gas pipeline network transports natural gas from supply basins to local distribution companies, power generation plants, interconnecting pipelines, liquefied natural gas (LNG) export terminals and other businesses across Canada, the United States (U.S.) and Mexico. Its liquids pipelines infrastructure connects Alberta crude oil supplies to U.S. refining markets in Illinois, Oklahoma and the U.S. Gulf Coast as well as U.S. crude oil supplies from the key market hub at Cushing, Oklahoma to the U.S. Gulf Coast. Its power business includes 4,200 megawatt of generation capacity located in Alberta, Ontario, Quebec and New Brunswick.</v>
    <v>7283</v>
    <v>New York Stock Exchange</v>
    <v>XNYS</v>
    <v>XNYS</v>
    <v>450 1 St SW, CALGARY, AB, T2P 5H1 CA</v>
    <v>51.25</v>
    <v>Oil &amp; Gas Related Equipment and Services</v>
    <v>Stock</v>
    <v>44595.688671017968</v>
    <v>158</v>
    <v>50.78</v>
    <v>63708680000</v>
    <v>TC Energy Corporation</v>
    <v>TC Energy Corporation</v>
    <v>51.12</v>
    <v>34.529800000000002</v>
    <v>51.36</v>
    <v>50.975000000000001</v>
    <v>981000000</v>
    <v>TRP</v>
    <v>TC Energy Corporation (XNYS:TRP)</v>
    <v>355125</v>
    <v>2269234</v>
    <v>2003</v>
  </rv>
  <rv s="2">
    <v>159</v>
  </rv>
  <rv s="0">
    <v>https://www.bing.com/financeapi/forcetrigger?t=a24mqh&amp;q=XNYS%3aTU&amp;form=skydnc</v>
    <v>Learn more on Bing</v>
  </rv>
  <rv s="1">
    <v>en-GB</v>
    <v>a24mqh</v>
    <v>268435456</v>
    <v>1</v>
    <v>Powered by Refinitiv</v>
    <v>0</v>
    <v>TELUS Corporation (XNYS:TU)</v>
    <v>2</v>
    <v>5</v>
    <v>Finance</v>
    <v>4</v>
    <v>24.23</v>
    <v>19.739999999999998</v>
    <v>0.54279999999999995</v>
    <v>0.32500000000000001</v>
    <v>1.3604E-2</v>
    <v>USD</v>
    <v>TELUS Corporation is Canada-based telecommunications company. The Company provides a range of technology solutions, including mobile and fixed voice and data telecommunications services and products, healthcare software and technology solutions and digitally led customer experiences. Data services include Internet protocol; television; hosting, managed information technology and cloud-based services; software, data management and data analytics-driven smart-food chain technologies; and home and business security. The Company operates through two segments. The technology solutions segment includes network revenues and equipment sales arising from mobile technologies, data revenues, certain healthcare software and technology solutions, voice and other telecommunications services revenues, and equipment sales. The international segment is comprised of digital customer experience and digital-enablement transformation, including artificial intelligence and content management solutions.</v>
    <v>78100</v>
    <v>New York Stock Exchange</v>
    <v>XNYS</v>
    <v>XNYS</v>
    <v>510 W. Georgia St., 23rd Floor, VANCOUVER, BC, V6B 0M3 CA</v>
    <v>24.23</v>
    <v>Telecommunications Services</v>
    <v>Stock</v>
    <v>44595.699040474217</v>
    <v>161</v>
    <v>23.83</v>
    <v>38678330000</v>
    <v>TELUS Corporation</v>
    <v>TELUS Corporation</v>
    <v>23.86</v>
    <v>31.744800000000001</v>
    <v>23.89</v>
    <v>24.215</v>
    <v>1278200000</v>
    <v>TU</v>
    <v>TELUS Corporation (XNYS:TU)</v>
    <v>800758</v>
    <v>1182447</v>
    <v>1998</v>
  </rv>
  <rv s="2">
    <v>162</v>
  </rv>
  <rv s="0">
    <v>http://es.wikipedia.org/wiki/The_Bank_of_New_York_Mellon</v>
    <v>Wikipedia</v>
  </rv>
  <rv s="3">
    <v>9</v>
    <v>164</v>
  </rv>
  <rv s="4">
    <v>10</v>
    <v>https://www.bing.com/th?id=AMMS_92555b27b2f8f9ffad617ad1dbdce053&amp;qlt=95</v>
    <v>165</v>
    <v>0</v>
    <v>https://www.bing.com/images/search?form=xlimg&amp;q=the+bank+of+new+york+mellon</v>
    <v>Image of THE BANK OF NEW YORK MELLON CORPORATION</v>
  </rv>
  <rv s="0">
    <v>https://www.bing.com/financeapi/forcetrigger?t=a1ojc7&amp;q=XNYS%3aBK&amp;form=skydnc</v>
    <v>Learn more on Bing</v>
  </rv>
  <rv s="5">
    <v>en-GB</v>
    <v>a1ojc7</v>
    <v>268435456</v>
    <v>1</v>
    <v>Powered by Refinitiv</v>
    <v>6</v>
    <v>THE BANK OF NEW YORK MELLON CORPORATION (XNYS:BK)</v>
    <v>8</v>
    <v>9</v>
    <v>Finance</v>
    <v>4</v>
    <v>64.53</v>
    <v>40.56</v>
    <v>1.1049</v>
    <v>0.11</v>
    <v>1.802E-3</v>
    <v>USD</v>
    <v>The Bank of New York Mellon Corporation is a global investments company, which is focused on helping its clients manage and service their financial assets throughout the investment lifecycle. It provides financial services for institutions, corporations or individual investors. It allows clients to create, trade, hold, manage, service, distribute or restructure investments. The Company's business is divided into two business segments: Investment Services, and Investment and Wealth Management. It also has an Other segment, which includes the leasing portfolio, corporate treasury activities, derivatives and other trading, corporate and bank-owned life insurance, renewable energy investments and business exits. The Company has approximately $41.1 trillion in assets under custody and/or administration and $2.2 trillion in assets under management. It offers asset servicing, issuer services, treasury services, clearance and collateral management services to its clients.</v>
    <v>48900</v>
    <v>New York Stock Exchange</v>
    <v>XNYS</v>
    <v>XNYS</v>
    <v>240 Greenwich St, NEW YORK, NY, 10286 US</v>
    <v>61.674999999999997</v>
    <v>166</v>
    <v>Investment Banking &amp; Investment Services</v>
    <v>Stock</v>
    <v>44595.699236805471</v>
    <v>167</v>
    <v>60.87</v>
    <v>50507212360</v>
    <v>THE BANK OF NEW YORK MELLON CORPORATION</v>
    <v>THE BANK OF NEW YORK MELLON CORPORATION</v>
    <v>61.37</v>
    <v>15.5501</v>
    <v>61.05</v>
    <v>61.16</v>
    <v>825821000</v>
    <v>BK</v>
    <v>THE BANK OF NEW YORK MELLON CORPORATION (XNYS:BK)</v>
    <v>757735</v>
    <v>4848594</v>
    <v>2007</v>
  </rv>
  <rv s="2">
    <v>168</v>
  </rv>
  <rv s="0">
    <v>http://en.wikipedia.org/wiki/Scotiabank</v>
    <v>Wikipedia</v>
  </rv>
  <rv s="3">
    <v>9</v>
    <v>170</v>
  </rv>
  <rv s="4">
    <v>10</v>
    <v>https://www.bing.com/th?id=AMMS_cb2eb494be780d6ea3d59e53399d6521&amp;qlt=95</v>
    <v>171</v>
    <v>0</v>
    <v>https://www.bing.com/images/search?form=xlimg&amp;q=scotiabank</v>
    <v>Image of THE BANK OF NOVA SCOTIA</v>
  </rv>
  <rv s="0">
    <v>https://www.bing.com/financeapi/forcetrigger?t=a1opar&amp;q=XNYS%3aBNS&amp;form=skydnc</v>
    <v>Learn more on Bing</v>
  </rv>
  <rv s="5">
    <v>en-GB</v>
    <v>a1opar</v>
    <v>268435456</v>
    <v>1</v>
    <v>Powered by Refinitiv</v>
    <v>6</v>
    <v>THE BANK OF NOVA SCOTIA (XNYS:BNS)</v>
    <v>8</v>
    <v>17</v>
    <v>Finance</v>
    <v>4</v>
    <v>74.239999999999995</v>
    <v>53.85</v>
    <v>0.85240000000000005</v>
    <v>-0.01</v>
    <v>-1.361E-4</v>
    <v>USD</v>
    <v>The Bank of Nova Scotia is an international bank and a financial services provider in Latin America, the Caribbean and Central America, and Asia. The Bank offers a range of advice, products and services, including personal and commercial banking, wealth management and private banking, corporate and investment banking, and capital markets. Its segments include Canadian Banking, which provides a suite of financial advice and banking solutions to retail, small business, commercial and wealth management customers; International Banking, which provides a range of financial products, solutions and advice to retail and commercial customers in select regions outside of Canada; Global Wealth Management, which focuses on delivering wealth management advice and solutions, and Global Banking and Markets (GBM), which provides lending and transaction services, investment banking advice and access to capital markets.</v>
    <v>89488</v>
    <v>New York Stock Exchange</v>
    <v>XNYS</v>
    <v>XNYS</v>
    <v>44 King St W, TORONTO, ON, M5H 1H1 CA</v>
    <v>73.678899999999999</v>
    <v>172</v>
    <v>Banking Services</v>
    <v>Stock</v>
    <v>44595.698651550782</v>
    <v>173</v>
    <v>73.08</v>
    <v>113182100000</v>
    <v>THE BANK OF NOVA SCOTIA</v>
    <v>THE BANK OF NOVA SCOTIA</v>
    <v>73.36</v>
    <v>11.8192</v>
    <v>73.5</v>
    <v>73.489999999999995</v>
    <v>1215705000</v>
    <v>BNS</v>
    <v>THE BANK OF NOVA SCOTIA (XNYS:BNS)</v>
    <v>413009</v>
    <v>2082631</v>
    <v>1832</v>
  </rv>
  <rv s="2">
    <v>174</v>
  </rv>
  <rv s="0">
    <v>https://www.bing.com/financeapi/forcetrigger?t=a242qh&amp;q=XNYS%3aTDG&amp;form=skydnc</v>
    <v>Learn more on Bing</v>
  </rv>
  <rv s="1">
    <v>en-GB</v>
    <v>a242qh</v>
    <v>268435456</v>
    <v>1</v>
    <v>Powered by Refinitiv</v>
    <v>0</v>
    <v>TRANSDIGM GROUP INCORPORATED (XNYS:TDG)</v>
    <v>2</v>
    <v>3</v>
    <v>Finance</v>
    <v>4</v>
    <v>688.03</v>
    <v>552.71500000000003</v>
    <v>1.5227999999999999</v>
    <v>-3.16</v>
    <v>-5.0309999999999999E-3</v>
    <v>USD</v>
    <v>TransDigm Group Incorporated is a designer, producer and supplier of engineered aircraft components for use on commercial and military aircraft in service. The Company operates through three segments: Power &amp; Control, Airframe and Non-aviation. The Power &amp; Control segment includes operations that primarily develop, produce and market systems and components that provide power to or control power of the aircraft utilizing electronic, fluid, power and mechanical motion control technologies. The Airframe segment includes operations that primarily develop, produce and market systems and components that are used in non-power airframe applications utilizing airframe and cabin structure technologies. The Non-aviation segment includes operations that primarily develop, produce and market products for non-aviation markets. Its product offerings include mechanical/electro-mechanical actuators and controls, hydraulic actuators and fuel valves, and seat belts and safety restraints.</v>
    <v>13300</v>
    <v>New York Stock Exchange</v>
    <v>XNYS</v>
    <v>XNYS</v>
    <v>1301 E 9th St Ste 3000, CLEVELAND, OH, 44114-1871 US</v>
    <v>626.29</v>
    <v>Aerospace &amp; Defense</v>
    <v>Stock</v>
    <v>44595.698842731254</v>
    <v>176</v>
    <v>616.34</v>
    <v>34525590099</v>
    <v>TRANSDIGM GROUP INCORPORATED</v>
    <v>TRANSDIGM GROUP INCORPORATED</v>
    <v>621.30999999999995</v>
    <v>60.582500000000003</v>
    <v>628.07000000000005</v>
    <v>624.91</v>
    <v>55248900</v>
    <v>TDG</v>
    <v>TRANSDIGM GROUP INCORPORATED (XNYS:TDG)</v>
    <v>39431</v>
    <v>262796</v>
    <v>2003</v>
  </rv>
  <rv s="2">
    <v>177</v>
  </rv>
  <rv s="0">
    <v>https://www.bing.com/financeapi/forcetrigger?t=a256cw&amp;q=XNYS%3aV&amp;form=skydnc</v>
    <v>Learn more on Bing</v>
  </rv>
  <rv s="1">
    <v>en-GB</v>
    <v>a256cw</v>
    <v>268435456</v>
    <v>1</v>
    <v>Powered by Refinitiv</v>
    <v>0</v>
    <v>VISA INC. (XNYS:V)</v>
    <v>2</v>
    <v>3</v>
    <v>Finance</v>
    <v>4</v>
    <v>252.67</v>
    <v>190.1</v>
    <v>0.91649999999999998</v>
    <v>-3.05</v>
    <v>-1.2956000000000001E-2</v>
    <v>USD</v>
    <v>Visa Inc. (Visa) is a payments technology company that provides digital payments across more than 200 countries and territories. The Company connects consumers, merchants, financial institutions, businesses, strategic partners and government entities to electronic payments. The Company operates through payment services segment. The Company's transaction processing network, VisaNet, facilitates authorization, clearing and settlement of payment transactions and enables to provide its financial institution and merchant clients a range of products, platforms and value-added services. The Company is a retail electronic payment network based on payments volume, number of transactions and number of cards in circulation. Its products/services include transaction processing services, Visa-branded payment products, including credit, debit, prepaid and cash access programs for individual, business and government account holders.</v>
    <v>21500</v>
    <v>New York Stock Exchange</v>
    <v>XNYS</v>
    <v>XNYS</v>
    <v>900 Metro Center Blvd, FOSTER CITY, CA, 94404 US</v>
    <v>233.48</v>
    <v>Software &amp; IT Services</v>
    <v>Stock</v>
    <v>44595.699238796093</v>
    <v>179</v>
    <v>230.55</v>
    <v>487237366290</v>
    <v>VISA INC.</v>
    <v>VISA INC.</v>
    <v>232.55</v>
    <v>43.941600000000001</v>
    <v>235.42</v>
    <v>232.37</v>
    <v>2096817000</v>
    <v>V</v>
    <v>VISA INC. (XNYS:V)</v>
    <v>4231491</v>
    <v>10382820</v>
    <v>2007</v>
  </rv>
  <rv s="2">
    <v>180</v>
  </rv>
</rvData>
</file>

<file path=xl/richData/rdrichvaluestructure.xml><?xml version="1.0" encoding="utf-8"?>
<rvStructures xmlns="http://schemas.microsoft.com/office/spreadsheetml/2017/richdata" count="13">
  <s t="_hyperlink">
    <k n="Address" t="s"/>
    <k n="Text" t="s"/>
  </s>
  <s t="_linkedentitycore">
    <k n="%EntityCulture" t="s"/>
    <k n="%EntityId" t="s"/>
    <k n="%EntityServiceId"/>
    <k n="%IsRefreshable" t="b"/>
    <k n="%ProviderInfo" t="s"/>
    <k n="_Display" t="spb"/>
    <k n="_DisplayString" t="s"/>
    <k n="_Flags" t="spb"/>
    <k n="_Format" t="spb"/>
    <k n="_Icon" t="s"/>
    <k n="_SubLabel" t="spb"/>
    <k n="52 week high"/>
    <k n="52 week low"/>
    <k n="Beta"/>
    <k n="Change"/>
    <k n="Change (%)"/>
    <k n="Currency" t="s"/>
    <k n="Description" t="s"/>
    <k n="Employees"/>
    <k n="Exchange" t="s"/>
    <k n="Exchange abbreviation" t="s"/>
    <k n="ExchangeID" t="s"/>
    <k n="Headquarters" t="s"/>
    <k n="High"/>
    <k n="Industry" t="s"/>
    <k n="Instrument type" t="s"/>
    <k n="Last trade time"/>
    <k n="LearnMoreOnLink" t="r"/>
    <k n="Low"/>
    <k n="Market cap"/>
    <k n="Name" t="s"/>
    <k n="Official name" t="s"/>
    <k n="Open"/>
    <k n="P/E"/>
    <k n="Previous close"/>
    <k n="Price"/>
    <k n="Shares outstanding"/>
    <k n="Ticker symbol" t="s"/>
    <k n="UniqueName" t="s"/>
    <k n="Volume"/>
    <k n="Volume average"/>
    <k n="Year incorporated"/>
  </s>
  <s t="_linkedentity">
    <k n="%cvi" t="r"/>
  </s>
  <s t="_sourceattribution">
    <k n="License" t="r"/>
    <k n="Source" t="r"/>
  </s>
  <s t="_imageurl">
    <k n="_Provider" t="spb"/>
    <k n="Address" t="s"/>
    <k n="Attribution" t="r"/>
    <k n="ComputedImage" t="b"/>
    <k n="More Images Address" t="s"/>
    <k n="Text" t="s"/>
  </s>
  <s t="_linkedentitycore">
    <k n="%EntityCulture" t="s"/>
    <k n="%EntityId" t="s"/>
    <k n="%EntityServiceId"/>
    <k n="%IsRefreshable" t="b"/>
    <k n="%ProviderInfo" t="s"/>
    <k n="_Display" t="spb"/>
    <k n="_DisplayString" t="s"/>
    <k n="_Flags" t="spb"/>
    <k n="_Format" t="spb"/>
    <k n="_Icon" t="s"/>
    <k n="_SubLabel" t="spb"/>
    <k n="52 week high"/>
    <k n="52 week low"/>
    <k n="Beta"/>
    <k n="Change"/>
    <k n="Change (%)"/>
    <k n="Currency" t="s"/>
    <k n="Description" t="s"/>
    <k n="Employees"/>
    <k n="Exchange" t="s"/>
    <k n="Exchange abbreviation" t="s"/>
    <k n="ExchangeID" t="s"/>
    <k n="Headquarters" t="s"/>
    <k n="High"/>
    <k n="Image" t="r"/>
    <k n="Industry" t="s"/>
    <k n="Instrument type" t="s"/>
    <k n="Last trade time"/>
    <k n="LearnMoreOnLink" t="r"/>
    <k n="Low"/>
    <k n="Market cap"/>
    <k n="Name" t="s"/>
    <k n="Official name" t="s"/>
    <k n="Open"/>
    <k n="P/E"/>
    <k n="Previous close"/>
    <k n="Price"/>
    <k n="Shares outstanding"/>
    <k n="Ticker symbol" t="s"/>
    <k n="UniqueName" t="s"/>
    <k n="Volume"/>
    <k n="Volume average"/>
    <k n="Year incorporated"/>
  </s>
  <s t="_linkedentitycore">
    <k n="%EntityCulture" t="s"/>
    <k n="%EntityId" t="s"/>
    <k n="%EntityServiceId"/>
    <k n="%IsRefreshable" t="b"/>
    <k n="%ProviderInfo" t="s"/>
    <k n="_Display" t="spb"/>
    <k n="_DisplayString" t="s"/>
    <k n="_Flags" t="spb"/>
    <k n="_Format" t="spb"/>
    <k n="_Icon" t="s"/>
    <k n="_SubLabel" t="spb"/>
    <k n="52 week high"/>
    <k n="52 week low"/>
    <k n="Beta"/>
    <k n="Change"/>
    <k n="Change (%)"/>
    <k n="Currency" t="s"/>
    <k n="Description" t="s"/>
    <k n="Employees"/>
    <k n="Exchange" t="s"/>
    <k n="Exchange abbreviation" t="s"/>
    <k n="ExchangeID" t="s"/>
    <k n="Headquarters" t="s"/>
    <k n="High"/>
    <k n="Industry" t="s"/>
    <k n="Instrument type" t="s"/>
    <k n="Last trade time"/>
    <k n="LearnMoreOnLink" t="r"/>
    <k n="Low"/>
    <k n="Market cap"/>
    <k n="Name" t="s"/>
    <k n="Official name" t="s"/>
    <k n="Open"/>
    <k n="P/E"/>
    <k n="Previous close"/>
    <k n="Price"/>
    <k n="Shares outstanding"/>
    <k n="Ticker symbol" t="s"/>
    <k n="UniqueName" t="s"/>
    <k n="Volume"/>
  </s>
  <s t="_linkedentitycore">
    <k n="%EntityCulture" t="s"/>
    <k n="%EntityId" t="s"/>
    <k n="%EntityServiceId"/>
    <k n="%IsRefreshable" t="b"/>
    <k n="%ProviderInfo" t="s"/>
    <k n="_Display" t="spb"/>
    <k n="_DisplayString" t="s"/>
    <k n="_Flags" t="spb"/>
    <k n="_Format" t="spb"/>
    <k n="_Icon" t="s"/>
    <k n="_SubLabel" t="spb"/>
    <k n="52 week high"/>
    <k n="52 week low"/>
    <k n="Beta"/>
    <k n="Change"/>
    <k n="Change (%)"/>
    <k n="Currency" t="s"/>
    <k n="Description" t="s"/>
    <k n="Employees"/>
    <k n="Exchange" t="s"/>
    <k n="Exchange abbreviation" t="s"/>
    <k n="ExchangeID" t="s"/>
    <k n="Headquarters" t="s"/>
    <k n="High"/>
    <k n="Industry" t="s"/>
    <k n="Instrument type" t="s"/>
    <k n="Last trade time"/>
    <k n="LearnMoreOnLink" t="r"/>
    <k n="Low"/>
    <k n="Market cap"/>
    <k n="Name" t="s"/>
    <k n="Official name" t="s"/>
    <k n="Open"/>
    <k n="P/E"/>
    <k n="Previous close"/>
    <k n="Price"/>
    <k n="Shares outstanding"/>
    <k n="Ticker symbol" t="s"/>
    <k n="UniqueName" t="s"/>
    <k n="Volume"/>
    <k n="Year incorporated"/>
  </s>
  <s t="_linkedentitycore">
    <k n="%EntityCulture" t="s"/>
    <k n="%EntityId" t="s"/>
    <k n="%EntityServiceId"/>
    <k n="%IsRefreshable" t="b"/>
    <k n="%ProviderInfo" t="s"/>
    <k n="_Display" t="spb"/>
    <k n="_DisplayString" t="s"/>
    <k n="_Flags" t="spb"/>
    <k n="_Format" t="spb"/>
    <k n="_Icon" t="s"/>
    <k n="_SubLabel" t="spb"/>
    <k n="52 week high"/>
    <k n="52 week low"/>
    <k n="Change"/>
    <k n="Change (%)"/>
    <k n="Currency" t="s"/>
    <k n="Description" t="s"/>
    <k n="Employees"/>
    <k n="Exchange" t="s"/>
    <k n="Exchange abbreviation" t="s"/>
    <k n="ExchangeID" t="s"/>
    <k n="Headquarters" t="s"/>
    <k n="High"/>
    <k n="Industry" t="s"/>
    <k n="Instrument type" t="s"/>
    <k n="Last trade time"/>
    <k n="LearnMoreOnLink" t="r"/>
    <k n="Low"/>
    <k n="Market cap"/>
    <k n="Name" t="s"/>
    <k n="Official name" t="s"/>
    <k n="Open"/>
    <k n="P/E"/>
    <k n="Previous close"/>
    <k n="Price"/>
    <k n="Shares outstanding"/>
    <k n="Ticker symbol" t="s"/>
    <k n="UniqueName" t="s"/>
    <k n="Volume"/>
    <k n="Volume average"/>
  </s>
  <s t="_linkedentitycore">
    <k n="%EntityCulture" t="s"/>
    <k n="%EntityId" t="s"/>
    <k n="%EntityServiceId"/>
    <k n="%IsRefreshable" t="b"/>
    <k n="%ProviderInfo" t="s"/>
    <k n="_Display" t="spb"/>
    <k n="_DisplayString" t="s"/>
    <k n="_Flags" t="spb"/>
    <k n="_Format" t="spb"/>
    <k n="_Icon" t="s"/>
    <k n="_SubLabel" t="spb"/>
    <k n="52 week high"/>
    <k n="52 week low"/>
    <k n="Change"/>
    <k n="Change (%)"/>
    <k n="Currency" t="s"/>
    <k n="Description" t="s"/>
    <k n="Employees"/>
    <k n="Exchange" t="s"/>
    <k n="Exchange abbreviation" t="s"/>
    <k n="ExchangeID" t="s"/>
    <k n="Headquarters" t="s"/>
    <k n="High"/>
    <k n="Image" t="r"/>
    <k n="Industry" t="s"/>
    <k n="Instrument type" t="s"/>
    <k n="Last trade time"/>
    <k n="LearnMoreOnLink" t="r"/>
    <k n="Low"/>
    <k n="Market cap"/>
    <k n="Name" t="s"/>
    <k n="Official name" t="s"/>
    <k n="Open"/>
    <k n="P/E"/>
    <k n="Previous close"/>
    <k n="Price"/>
    <k n="Shares outstanding"/>
    <k n="Ticker symbol" t="s"/>
    <k n="UniqueName" t="s"/>
    <k n="Volume"/>
    <k n="Volume average"/>
  </s>
  <s t="_linkedentitycore">
    <k n="%EntityCulture" t="s"/>
    <k n="%EntityId" t="s"/>
    <k n="%EntityServiceId"/>
    <k n="%IsRefreshable" t="b"/>
    <k n="%ProviderInfo" t="s"/>
    <k n="_Display" t="spb"/>
    <k n="_DisplayString" t="s"/>
    <k n="_Flags" t="spb"/>
    <k n="_Format" t="spb"/>
    <k n="_Icon" t="s"/>
    <k n="_SubLabel" t="spb"/>
    <k n="52 week high"/>
    <k n="52 week low"/>
    <k n="Change"/>
    <k n="Change (%)"/>
    <k n="Currency" t="s"/>
    <k n="Exchange" t="s"/>
    <k n="Exchange abbreviation" t="s"/>
    <k n="High"/>
    <k n="Instrument type" t="s"/>
    <k n="Last trade time"/>
    <k n="LearnMoreOnLink" t="r"/>
    <k n="Low"/>
    <k n="Name" t="s"/>
    <k n="Open"/>
    <k n="Previous close"/>
    <k n="Price"/>
    <k n="Ticker symbol" t="s"/>
    <k n="UniqueName" t="s"/>
    <k n="Volume"/>
  </s>
  <s t="_linkedentitycore">
    <k n="%EntityCulture" t="s"/>
    <k n="%EntityId" t="s"/>
    <k n="%EntityServiceId"/>
    <k n="%IsRefreshable" t="b"/>
    <k n="%ProviderInfo" t="s"/>
    <k n="_Display" t="spb"/>
    <k n="_DisplayString" t="s"/>
    <k n="_Flags" t="spb"/>
    <k n="_Format" t="spb"/>
    <k n="_Icon" t="s"/>
    <k n="_SubLabel" t="spb"/>
    <k n="52 week high"/>
    <k n="52 week low"/>
    <k n="Beta"/>
    <k n="Change"/>
    <k n="Change (%)"/>
    <k n="Currency" t="s"/>
    <k n="Description" t="s"/>
    <k n="Employees"/>
    <k n="Exchange" t="s"/>
    <k n="Exchange abbreviation" t="s"/>
    <k n="ExchangeID" t="s"/>
    <k n="Headquarters" t="s"/>
    <k n="High"/>
    <k n="Industry" t="s"/>
    <k n="Instrument type" t="s"/>
    <k n="Last trade time"/>
    <k n="LearnMoreOnLink" t="r"/>
    <k n="Low"/>
    <k n="Market cap"/>
    <k n="Name" t="s"/>
    <k n="Official name" t="s"/>
    <k n="Open"/>
    <k n="Previous close"/>
    <k n="Price"/>
    <k n="Shares outstanding"/>
    <k n="Ticker symbol" t="s"/>
    <k n="UniqueName" t="s"/>
    <k n="Volume"/>
    <k n="Year incorporated"/>
  </s>
  <s t="_linkedentitycore">
    <k n="%EntityCulture" t="s"/>
    <k n="%EntityId" t="s"/>
    <k n="%EntityServiceId"/>
    <k n="%IsRefreshable" t="b"/>
    <k n="%ProviderInfo" t="s"/>
    <k n="_Display" t="spb"/>
    <k n="_DisplayString" t="s"/>
    <k n="_Flags" t="spb"/>
    <k n="_Format" t="spb"/>
    <k n="_Icon" t="s"/>
    <k n="_SubLabel" t="spb"/>
    <k n="52 week high"/>
    <k n="52 week low"/>
    <k n="Beta"/>
    <k n="Currency" t="s"/>
    <k n="Description" t="s"/>
    <k n="Employees"/>
    <k n="Exchange" t="s"/>
    <k n="Exchange abbreviation" t="s"/>
    <k n="ExchangeID" t="s"/>
    <k n="Headquarters" t="s"/>
    <k n="Image" t="r"/>
    <k n="Industry" t="s"/>
    <k n="Instrument type" t="s"/>
    <k n="Last trade time"/>
    <k n="LearnMoreOnLink" t="r"/>
    <k n="Market cap"/>
    <k n="Name" t="s"/>
    <k n="Official name" t="s"/>
    <k n="Price"/>
    <k n="Shares outstanding"/>
    <k n="Ticker symbol" t="s"/>
    <k n="UniqueName" t="s"/>
    <k n="Volume"/>
    <k n="Year incorporated"/>
  </s>
</rvStructures>
</file>

<file path=xl/richData/rdsupportingpropertybag.xml><?xml version="1.0" encoding="utf-8"?>
<supportingPropertyBags xmlns="http://schemas.microsoft.com/office/spreadsheetml/2017/richdata2">
  <spbArrays count="9">
    <a count="42">
      <v t="s">%EntityServiceId</v>
      <v t="s">_Format</v>
      <v t="s">%IsRefreshable</v>
      <v t="s">%EntityCulture</v>
      <v t="s">%EntityId</v>
      <v t="s">_Icon</v>
      <v t="s">_Display</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Beta</v>
      <v t="s">P/E</v>
      <v t="s">Shares outstanding</v>
      <v t="s">Description</v>
      <v t="s">Employees</v>
      <v t="s">Headquarters</v>
      <v t="s">Industry</v>
      <v t="s">Instrument type</v>
      <v t="s">Year incorporated</v>
      <v t="s">_Flags</v>
      <v t="s">UniqueName</v>
      <v t="s">_DisplayString</v>
      <v t="s">LearnMoreOnLink</v>
      <v t="s">ExchangeID</v>
      <v t="s">%ProviderInfo</v>
    </a>
    <a count="43">
      <v t="s">%EntityServiceId</v>
      <v t="s">_Format</v>
      <v t="s">%IsRefreshable</v>
      <v t="s">%EntityCulture</v>
      <v t="s">%EntityId</v>
      <v t="s">_Icon</v>
      <v t="s">_Display</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Beta</v>
      <v t="s">P/E</v>
      <v t="s">Shares outstanding</v>
      <v t="s">Description</v>
      <v t="s">Employees</v>
      <v t="s">Headquarters</v>
      <v t="s">Industry</v>
      <v t="s">Instrument type</v>
      <v t="s">Year incorporated</v>
      <v t="s">_Flags</v>
      <v t="s">UniqueName</v>
      <v t="s">_DisplayString</v>
      <v t="s">LearnMoreOnLink</v>
      <v t="s">Image</v>
      <v t="s">ExchangeID</v>
      <v t="s">%ProviderInfo</v>
    </a>
    <a count="40">
      <v t="s">%EntityServiceId</v>
      <v t="s">_Format</v>
      <v t="s">%IsRefreshable</v>
      <v t="s">%EntityCulture</v>
      <v t="s">%EntityId</v>
      <v t="s">_Icon</v>
      <v t="s">_Display</v>
      <v t="s">Name</v>
      <v t="s">_SubLabel</v>
      <v t="s">Price</v>
      <v t="s">Exchange</v>
      <v t="s">Official name</v>
      <v t="s">Last trade time</v>
      <v t="s">Ticker symbol</v>
      <v t="s">Exchange abbreviation</v>
      <v t="s">Change</v>
      <v t="s">Change (%)</v>
      <v t="s">Currency</v>
      <v t="s">Previous close</v>
      <v t="s">Open</v>
      <v t="s">High</v>
      <v t="s">Low</v>
      <v t="s">52 week high</v>
      <v t="s">52 week low</v>
      <v t="s">Volume</v>
      <v t="s">Market cap</v>
      <v t="s">Beta</v>
      <v t="s">P/E</v>
      <v t="s">Shares outstanding</v>
      <v t="s">Description</v>
      <v t="s">Employees</v>
      <v t="s">Headquarters</v>
      <v t="s">Industry</v>
      <v t="s">Instrument type</v>
      <v t="s">_Flags</v>
      <v t="s">UniqueName</v>
      <v t="s">_DisplayString</v>
      <v t="s">LearnMoreOnLink</v>
      <v t="s">ExchangeID</v>
      <v t="s">%ProviderInfo</v>
    </a>
    <a count="41">
      <v t="s">%EntityServiceId</v>
      <v t="s">_Format</v>
      <v t="s">%IsRefreshable</v>
      <v t="s">%EntityCulture</v>
      <v t="s">%EntityId</v>
      <v t="s">_Icon</v>
      <v t="s">_Display</v>
      <v t="s">Name</v>
      <v t="s">_SubLabel</v>
      <v t="s">Price</v>
      <v t="s">Exchange</v>
      <v t="s">Official name</v>
      <v t="s">Last trade time</v>
      <v t="s">Ticker symbol</v>
      <v t="s">Exchange abbreviation</v>
      <v t="s">Change</v>
      <v t="s">Change (%)</v>
      <v t="s">Currency</v>
      <v t="s">Previous close</v>
      <v t="s">Open</v>
      <v t="s">High</v>
      <v t="s">Low</v>
      <v t="s">52 week high</v>
      <v t="s">52 week low</v>
      <v t="s">Volume</v>
      <v t="s">Market cap</v>
      <v t="s">Beta</v>
      <v t="s">P/E</v>
      <v t="s">Shares outstanding</v>
      <v t="s">Description</v>
      <v t="s">Employees</v>
      <v t="s">Headquarters</v>
      <v t="s">Industry</v>
      <v t="s">Instrument type</v>
      <v t="s">Year incorporated</v>
      <v t="s">_Flags</v>
      <v t="s">UniqueName</v>
      <v t="s">_DisplayString</v>
      <v t="s">LearnMoreOnLink</v>
      <v t="s">ExchangeID</v>
      <v t="s">%ProviderInfo</v>
    </a>
    <a count="40">
      <v t="s">%EntityServiceId</v>
      <v t="s">_Format</v>
      <v t="s">%IsRefreshable</v>
      <v t="s">%EntityCulture</v>
      <v t="s">%EntityId</v>
      <v t="s">_Icon</v>
      <v t="s">_Display</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P/E</v>
      <v t="s">Shares outstanding</v>
      <v t="s">Description</v>
      <v t="s">Employees</v>
      <v t="s">Headquarters</v>
      <v t="s">Industry</v>
      <v t="s">Instrument type</v>
      <v t="s">_Flags</v>
      <v t="s">UniqueName</v>
      <v t="s">_DisplayString</v>
      <v t="s">LearnMoreOnLink</v>
      <v t="s">ExchangeID</v>
      <v t="s">%ProviderInfo</v>
    </a>
    <a count="41">
      <v t="s">%EntityServiceId</v>
      <v t="s">_Format</v>
      <v t="s">%IsRefreshable</v>
      <v t="s">%EntityCulture</v>
      <v t="s">%EntityId</v>
      <v t="s">_Icon</v>
      <v t="s">_Display</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P/E</v>
      <v t="s">Shares outstanding</v>
      <v t="s">Description</v>
      <v t="s">Employees</v>
      <v t="s">Headquarters</v>
      <v t="s">Industry</v>
      <v t="s">Instrument type</v>
      <v t="s">_Flags</v>
      <v t="s">UniqueName</v>
      <v t="s">_DisplayString</v>
      <v t="s">LearnMoreOnLink</v>
      <v t="s">Image</v>
      <v t="s">ExchangeID</v>
      <v t="s">%ProviderInfo</v>
    </a>
    <a count="30">
      <v t="s">%EntityServiceId</v>
      <v t="s">_Format</v>
      <v t="s">%IsRefreshable</v>
      <v t="s">%EntityCulture</v>
      <v t="s">%EntityId</v>
      <v t="s">_Icon</v>
      <v t="s">_Display</v>
      <v t="s">Name</v>
      <v t="s">_SubLabel</v>
      <v t="s">Price</v>
      <v t="s">Exchange</v>
      <v t="s">Last trade time</v>
      <v t="s">Ticker symbol</v>
      <v t="s">Exchange abbreviation</v>
      <v t="s">Change</v>
      <v t="s">Change (%)</v>
      <v t="s">Currency</v>
      <v t="s">Previous close</v>
      <v t="s">Open</v>
      <v t="s">High</v>
      <v t="s">Low</v>
      <v t="s">52 week high</v>
      <v t="s">52 week low</v>
      <v t="s">Volume</v>
      <v t="s">Instrument type</v>
      <v t="s">_Flags</v>
      <v t="s">UniqueName</v>
      <v t="s">_DisplayString</v>
      <v t="s">LearnMoreOnLink</v>
      <v t="s">%ProviderInfo</v>
    </a>
    <a count="40">
      <v t="s">%EntityServiceId</v>
      <v t="s">_Format</v>
      <v t="s">%IsRefreshable</v>
      <v t="s">%EntityCulture</v>
      <v t="s">%EntityId</v>
      <v t="s">_Icon</v>
      <v t="s">_Display</v>
      <v t="s">Name</v>
      <v t="s">_SubLabel</v>
      <v t="s">Price</v>
      <v t="s">Exchange</v>
      <v t="s">Official name</v>
      <v t="s">Last trade time</v>
      <v t="s">Ticker symbol</v>
      <v t="s">Exchange abbreviation</v>
      <v t="s">Change</v>
      <v t="s">Change (%)</v>
      <v t="s">Currency</v>
      <v t="s">Previous close</v>
      <v t="s">Open</v>
      <v t="s">High</v>
      <v t="s">Low</v>
      <v t="s">52 week high</v>
      <v t="s">52 week low</v>
      <v t="s">Volume</v>
      <v t="s">Market cap</v>
      <v t="s">Beta</v>
      <v t="s">Shares outstanding</v>
      <v t="s">Description</v>
      <v t="s">Employees</v>
      <v t="s">Headquarters</v>
      <v t="s">Industry</v>
      <v t="s">Instrument type</v>
      <v t="s">Year incorporated</v>
      <v t="s">_Flags</v>
      <v t="s">UniqueName</v>
      <v t="s">_DisplayString</v>
      <v t="s">LearnMoreOnLink</v>
      <v t="s">ExchangeID</v>
      <v t="s">%ProviderInfo</v>
    </a>
    <a count="35">
      <v t="s">%EntityServiceId</v>
      <v t="s">_Format</v>
      <v t="s">%IsRefreshable</v>
      <v t="s">%EntityCulture</v>
      <v t="s">%EntityId</v>
      <v t="s">_Icon</v>
      <v t="s">_Display</v>
      <v t="s">Name</v>
      <v t="s">_SubLabel</v>
      <v t="s">Price</v>
      <v t="s">Exchange</v>
      <v t="s">Official name</v>
      <v t="s">Last trade time</v>
      <v t="s">Ticker symbol</v>
      <v t="s">Exchange abbreviation</v>
      <v t="s">Currency</v>
      <v t="s">52 week high</v>
      <v t="s">52 week low</v>
      <v t="s">Volume</v>
      <v t="s">Market cap</v>
      <v t="s">Beta</v>
      <v t="s">Shares outstanding</v>
      <v t="s">Description</v>
      <v t="s">Employees</v>
      <v t="s">Headquarters</v>
      <v t="s">Industry</v>
      <v t="s">Instrument type</v>
      <v t="s">Year incorporated</v>
      <v t="s">_Flags</v>
      <v t="s">UniqueName</v>
      <v t="s">_DisplayString</v>
      <v t="s">LearnMoreOnLink</v>
      <v t="s">Image</v>
      <v t="s">ExchangeID</v>
      <v t="s">%ProviderInfo</v>
    </a>
  </spbArrays>
  <spbData count="34">
    <spb s="0">
      <v>0</v>
      <v>Name</v>
      <v>LearnMoreOnLink</v>
    </spb>
    <spb s="1">
      <v>0</v>
      <v>0</v>
      <v>0</v>
    </spb>
    <spb s="2">
      <v>1</v>
      <v>1</v>
      <v>1</v>
      <v>1</v>
    </spb>
    <spb s="3">
      <v>1</v>
      <v>2</v>
      <v>2</v>
      <v>1</v>
      <v>3</v>
      <v>1</v>
      <v>1</v>
      <v>1</v>
      <v>4</v>
      <v>4</v>
      <v>5</v>
      <v>6</v>
      <v>1</v>
      <v>1</v>
      <v>1</v>
      <v>4</v>
      <v>7</v>
      <v>8</v>
      <v>9</v>
      <v>4</v>
    </spb>
    <spb s="4">
      <v>Real-Time Nasdaq Last Sale</v>
      <v>from previous close</v>
      <v>from previous close</v>
      <v>Source: Nasdaq Last Sale</v>
      <v>GMT</v>
    </spb>
    <spb s="3">
      <v>1</v>
      <v>2</v>
      <v>2</v>
      <v>1</v>
      <v>3</v>
      <v>1</v>
      <v>1</v>
      <v>1</v>
      <v>4</v>
      <v>4</v>
      <v>5</v>
      <v>10</v>
      <v>1</v>
      <v>1</v>
      <v>1</v>
      <v>4</v>
      <v>7</v>
      <v>8</v>
      <v>9</v>
      <v>4</v>
    </spb>
    <spb s="0">
      <v>1</v>
      <v>Name</v>
      <v>LearnMoreOnLink</v>
    </spb>
    <spb s="5">
      <v>0</v>
      <v>0</v>
    </spb>
    <spb s="6">
      <v>7</v>
      <v>1</v>
      <v>1</v>
      <v>1</v>
      <v>1</v>
    </spb>
    <spb s="7">
      <v>1</v>
      <v>2</v>
      <v>2</v>
      <v>1</v>
      <v>3</v>
      <v>1</v>
      <v>11</v>
      <v>1</v>
      <v>1</v>
      <v>4</v>
      <v>4</v>
      <v>5</v>
      <v>6</v>
      <v>1</v>
      <v>1</v>
      <v>1</v>
      <v>4</v>
      <v>7</v>
      <v>8</v>
      <v>9</v>
      <v>4</v>
    </spb>
    <spb s="8">
      <v>Powered by Refinitiv</v>
    </spb>
    <spb s="0">
      <v>2</v>
      <v>Name</v>
      <v>LearnMoreOnLink</v>
    </spb>
    <spb s="9">
      <v>12</v>
      <v>2</v>
      <v>2</v>
      <v>12</v>
      <v>3</v>
      <v>12</v>
      <v>12</v>
      <v>12</v>
      <v>4</v>
      <v>4</v>
      <v>5</v>
      <v>10</v>
      <v>12</v>
      <v>12</v>
      <v>12</v>
      <v>7</v>
      <v>9</v>
      <v>4</v>
    </spb>
    <spb s="10">
      <v>Delayed 15 minutes</v>
      <v>from previous close</v>
      <v>from previous close</v>
      <v>GMT</v>
    </spb>
    <spb s="0">
      <v>3</v>
      <v>Name</v>
      <v>LearnMoreOnLink</v>
    </spb>
    <spb s="11">
      <v>13</v>
      <v>2</v>
      <v>2</v>
      <v>13</v>
      <v>3</v>
      <v>13</v>
      <v>13</v>
      <v>13</v>
      <v>4</v>
      <v>4</v>
      <v>5</v>
      <v>14</v>
      <v>13</v>
      <v>13</v>
      <v>13</v>
      <v>7</v>
      <v>8</v>
      <v>9</v>
      <v>4</v>
    </spb>
    <spb s="4">
      <v>Delayed 15 minutes</v>
      <v>from previous close</v>
      <v>from previous close</v>
      <v>LSE</v>
      <v>GMT</v>
    </spb>
    <spb s="7">
      <v>1</v>
      <v>2</v>
      <v>2</v>
      <v>1</v>
      <v>3</v>
      <v>1</v>
      <v>11</v>
      <v>1</v>
      <v>1</v>
      <v>4</v>
      <v>4</v>
      <v>5</v>
      <v>10</v>
      <v>1</v>
      <v>1</v>
      <v>1</v>
      <v>4</v>
      <v>7</v>
      <v>8</v>
      <v>9</v>
      <v>4</v>
    </spb>
    <spb s="0">
      <v>4</v>
      <v>Name</v>
      <v>LearnMoreOnLink</v>
    </spb>
    <spb s="12">
      <v>1</v>
      <v>2</v>
      <v>1</v>
      <v>3</v>
      <v>1</v>
      <v>1</v>
      <v>1</v>
      <v>4</v>
      <v>4</v>
      <v>5</v>
      <v>6</v>
      <v>1</v>
      <v>1</v>
      <v>1</v>
      <v>4</v>
      <v>7</v>
      <v>9</v>
      <v>4</v>
    </spb>
    <spb s="0">
      <v>5</v>
      <v>Name</v>
      <v>LearnMoreOnLink</v>
    </spb>
    <spb s="13">
      <v>1</v>
      <v>2</v>
      <v>1</v>
      <v>3</v>
      <v>1</v>
      <v>11</v>
      <v>1</v>
      <v>1</v>
      <v>4</v>
      <v>4</v>
      <v>5</v>
      <v>6</v>
      <v>1</v>
      <v>1</v>
      <v>1</v>
      <v>4</v>
      <v>7</v>
      <v>9</v>
      <v>4</v>
    </spb>
    <spb s="0">
      <v>6</v>
      <v>Name</v>
      <v>LearnMoreOnLink</v>
    </spb>
    <spb s="14">
      <v>1</v>
      <v>1</v>
      <v>1</v>
    </spb>
    <spb s="15">
      <v>15</v>
      <v>15</v>
      <v>3</v>
      <v>15</v>
      <v>15</v>
      <v>15</v>
      <v>4</v>
      <v>5</v>
      <v>15</v>
      <v>15</v>
      <v>15</v>
      <v>7</v>
      <v>9</v>
    </spb>
    <spb s="10">
      <v>Delayed 20 minutes</v>
      <v>from previous close</v>
      <v>from previous close</v>
      <v>GMT</v>
    </spb>
    <spb s="0">
      <v>7</v>
      <v>Name</v>
      <v>LearnMoreOnLink</v>
    </spb>
    <spb s="16">
      <v>15</v>
      <v>2</v>
      <v>15</v>
      <v>3</v>
      <v>15</v>
      <v>15</v>
      <v>15</v>
      <v>4</v>
      <v>4</v>
      <v>5</v>
      <v>10</v>
      <v>15</v>
      <v>15</v>
      <v>15</v>
      <v>7</v>
      <v>8</v>
      <v>9</v>
      <v>4</v>
    </spb>
    <spb s="0">
      <v>8</v>
      <v>Name</v>
      <v>LearnMoreOnLink</v>
    </spb>
    <spb s="17">
      <v>2</v>
      <v>3</v>
      <v>11</v>
      <v>1</v>
      <v>4</v>
      <v>4</v>
      <v>14</v>
      <v>1</v>
      <v>1</v>
      <v>7</v>
      <v>8</v>
      <v>9</v>
      <v>4</v>
    </spb>
    <spb s="18">
      <v>Delayed 15 minutes</v>
      <v>LSE</v>
      <v>GMT</v>
    </spb>
    <spb s="4">
      <v>Delayed 15 minutes</v>
      <v>from previous close</v>
      <v>from previous close</v>
      <v>Source: Nasdaq</v>
      <v>GMT</v>
    </spb>
    <spb s="11">
      <v>15</v>
      <v>2</v>
      <v>2</v>
      <v>15</v>
      <v>3</v>
      <v>15</v>
      <v>15</v>
      <v>15</v>
      <v>4</v>
      <v>4</v>
      <v>5</v>
      <v>10</v>
      <v>15</v>
      <v>15</v>
      <v>15</v>
      <v>7</v>
      <v>8</v>
      <v>9</v>
      <v>4</v>
    </spb>
    <spb s="16">
      <v>1</v>
      <v>2</v>
      <v>1</v>
      <v>3</v>
      <v>1</v>
      <v>1</v>
      <v>1</v>
      <v>4</v>
      <v>4</v>
      <v>5</v>
      <v>10</v>
      <v>1</v>
      <v>1</v>
      <v>1</v>
      <v>7</v>
      <v>8</v>
      <v>9</v>
      <v>4</v>
    </spb>
  </spbData>
</supportingPropertyBags>
</file>

<file path=xl/richData/rdsupportingpropertybagstructure.xml><?xml version="1.0" encoding="utf-8"?>
<spbStructures xmlns="http://schemas.microsoft.com/office/spreadsheetml/2017/richdata2" count="19">
  <s>
    <k n="^Order" t="spba"/>
    <k n="TitleProperty" t="s"/>
    <k n="SubTitleProperty" t="s"/>
  </s>
  <s>
    <k n="ShowInCardView" t="b"/>
    <k n="ShowInDotNotation" t="b"/>
    <k n="ShowInAutoComplete" t="b"/>
  </s>
  <s>
    <k n="ExchangeID" t="spb"/>
    <k n="UniqueName" t="spb"/>
    <k n="`%ProviderInfo" t="spb"/>
    <k n="LearnMoreOnLink" t="spb"/>
  </s>
  <s>
    <k n="Low" t="i"/>
    <k n="P/E" t="i"/>
    <k n="Beta" t="i"/>
    <k n="High" t="i"/>
    <k n="Name" t="i"/>
    <k n="Open" t="i"/>
    <k n="Price" t="i"/>
    <k n="Change" t="i"/>
    <k n="Volume" t="i"/>
    <k n="Employees" t="i"/>
    <k n="Change (%)" t="i"/>
    <k n="Market cap" t="i"/>
    <k n="52 week low" t="i"/>
    <k n="52 week high" t="i"/>
    <k n="Previous close" t="i"/>
    <k n="Volume average" t="i"/>
    <k n="Last trade time" t="i"/>
    <k n="Year incorporated" t="i"/>
    <k n="`%EntityServiceId" t="i"/>
    <k n="Shares outstanding" t="i"/>
  </s>
  <s>
    <k n="Price" t="s"/>
    <k n="Change" t="s"/>
    <k n="Change (%)" t="s"/>
    <k n="ExchangeID" t="s"/>
    <k n="Last trade time" t="s"/>
  </s>
  <s>
    <k n="ShowInDotNotation" t="b"/>
    <k n="ShowInAutoComplete" t="b"/>
  </s>
  <s>
    <k n="Image" t="spb"/>
    <k n="ExchangeID" t="spb"/>
    <k n="UniqueName" t="spb"/>
    <k n="`%ProviderInfo" t="spb"/>
    <k n="LearnMoreOnLink" t="spb"/>
  </s>
  <s>
    <k n="Low" t="i"/>
    <k n="P/E" t="i"/>
    <k n="Beta" t="i"/>
    <k n="High" t="i"/>
    <k n="Name" t="i"/>
    <k n="Open" t="i"/>
    <k n="Image" t="i"/>
    <k n="Price" t="i"/>
    <k n="Change" t="i"/>
    <k n="Volume" t="i"/>
    <k n="Employees" t="i"/>
    <k n="Change (%)" t="i"/>
    <k n="Market cap" t="i"/>
    <k n="52 week low" t="i"/>
    <k n="52 week high" t="i"/>
    <k n="Previous close" t="i"/>
    <k n="Volume average" t="i"/>
    <k n="Last trade time" t="i"/>
    <k n="Year incorporated" t="i"/>
    <k n="`%EntityServiceId" t="i"/>
    <k n="Shares outstanding" t="i"/>
  </s>
  <s>
    <k n="name" t="s"/>
  </s>
  <s>
    <k n="Low" t="i"/>
    <k n="P/E" t="i"/>
    <k n="Beta" t="i"/>
    <k n="High" t="i"/>
    <k n="Name" t="i"/>
    <k n="Open" t="i"/>
    <k n="Price" t="i"/>
    <k n="Change" t="i"/>
    <k n="Volume" t="i"/>
    <k n="Employees" t="i"/>
    <k n="Change (%)" t="i"/>
    <k n="Market cap" t="i"/>
    <k n="52 week low" t="i"/>
    <k n="52 week high" t="i"/>
    <k n="Previous close" t="i"/>
    <k n="Last trade time" t="i"/>
    <k n="`%EntityServiceId" t="i"/>
    <k n="Shares outstanding" t="i"/>
  </s>
  <s>
    <k n="Price" t="s"/>
    <k n="Change" t="s"/>
    <k n="Change (%)" t="s"/>
    <k n="Last trade time" t="s"/>
  </s>
  <s>
    <k n="Low" t="i"/>
    <k n="P/E" t="i"/>
    <k n="Beta" t="i"/>
    <k n="High" t="i"/>
    <k n="Name" t="i"/>
    <k n="Open" t="i"/>
    <k n="Price" t="i"/>
    <k n="Change" t="i"/>
    <k n="Volume" t="i"/>
    <k n="Employees" t="i"/>
    <k n="Change (%)" t="i"/>
    <k n="Market cap" t="i"/>
    <k n="52 week low" t="i"/>
    <k n="52 week high" t="i"/>
    <k n="Previous close" t="i"/>
    <k n="Last trade time" t="i"/>
    <k n="Year incorporated" t="i"/>
    <k n="`%EntityServiceId" t="i"/>
    <k n="Shares outstanding" t="i"/>
  </s>
  <s>
    <k n="Low" t="i"/>
    <k n="P/E" t="i"/>
    <k n="High" t="i"/>
    <k n="Name" t="i"/>
    <k n="Open" t="i"/>
    <k n="Price" t="i"/>
    <k n="Change" t="i"/>
    <k n="Volume" t="i"/>
    <k n="Employees" t="i"/>
    <k n="Change (%)" t="i"/>
    <k n="Market cap" t="i"/>
    <k n="52 week low" t="i"/>
    <k n="52 week high" t="i"/>
    <k n="Previous close" t="i"/>
    <k n="Volume average" t="i"/>
    <k n="Last trade time" t="i"/>
    <k n="`%EntityServiceId" t="i"/>
    <k n="Shares outstanding" t="i"/>
  </s>
  <s>
    <k n="Low" t="i"/>
    <k n="P/E" t="i"/>
    <k n="High" t="i"/>
    <k n="Name" t="i"/>
    <k n="Open" t="i"/>
    <k n="Image" t="i"/>
    <k n="Price" t="i"/>
    <k n="Change" t="i"/>
    <k n="Volume" t="i"/>
    <k n="Employees" t="i"/>
    <k n="Change (%)" t="i"/>
    <k n="Market cap" t="i"/>
    <k n="52 week low" t="i"/>
    <k n="52 week high" t="i"/>
    <k n="Previous close" t="i"/>
    <k n="Volume average" t="i"/>
    <k n="Last trade time" t="i"/>
    <k n="`%EntityServiceId" t="i"/>
    <k n="Shares outstanding" t="i"/>
  </s>
  <s>
    <k n="UniqueName" t="spb"/>
    <k n="`%ProviderInfo" t="spb"/>
    <k n="LearnMoreOnLink" t="spb"/>
  </s>
  <s>
    <k n="Low" t="i"/>
    <k n="High" t="i"/>
    <k n="Name" t="i"/>
    <k n="Open" t="i"/>
    <k n="Price" t="i"/>
    <k n="Change" t="i"/>
    <k n="Volume" t="i"/>
    <k n="Change (%)" t="i"/>
    <k n="52 week low" t="i"/>
    <k n="52 week high" t="i"/>
    <k n="Previous close" t="i"/>
    <k n="Last trade time" t="i"/>
    <k n="`%EntityServiceId" t="i"/>
  </s>
  <s>
    <k n="Low" t="i"/>
    <k n="Beta" t="i"/>
    <k n="High" t="i"/>
    <k n="Name" t="i"/>
    <k n="Open" t="i"/>
    <k n="Price" t="i"/>
    <k n="Change" t="i"/>
    <k n="Volume" t="i"/>
    <k n="Employees" t="i"/>
    <k n="Change (%)" t="i"/>
    <k n="Market cap" t="i"/>
    <k n="52 week low" t="i"/>
    <k n="52 week high" t="i"/>
    <k n="Previous close" t="i"/>
    <k n="Last trade time" t="i"/>
    <k n="Year incorporated" t="i"/>
    <k n="`%EntityServiceId" t="i"/>
    <k n="Shares outstanding" t="i"/>
  </s>
  <s>
    <k n="Beta" t="i"/>
    <k n="Name" t="i"/>
    <k n="Image" t="i"/>
    <k n="Price" t="i"/>
    <k n="Volume" t="i"/>
    <k n="Employees" t="i"/>
    <k n="Market cap" t="i"/>
    <k n="52 week low" t="i"/>
    <k n="52 week high" t="i"/>
    <k n="Last trade time" t="i"/>
    <k n="Year incorporated" t="i"/>
    <k n="`%EntityServiceId" t="i"/>
    <k n="Shares outstanding" t="i"/>
  </s>
  <s>
    <k n="Price" t="s"/>
    <k n="ExchangeID" t="s"/>
    <k n="Last trade time"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3">
    <x:dxf>
      <x:numFmt numFmtId="2" formatCode="0.00"/>
    </x:dxf>
    <x:dxf>
      <x:numFmt numFmtId="169" formatCode="_([$$-409]* #,##0.00_);_([$$-409]* \(#,##0.00\);_([$$-409]* &quot;-&quot;??_);_(@_)"/>
    </x:dxf>
    <x:dxf>
      <x:numFmt numFmtId="27" formatCode="dd/mm/yyyy\ hh:mm"/>
    </x:dxf>
    <x:dxf>
      <x:numFmt numFmtId="14" formatCode="0.00%"/>
    </x:dxf>
    <x:dxf>
      <x:numFmt numFmtId="3" formatCode="#,##0"/>
    </x:dxf>
    <x:dxf>
      <x:numFmt numFmtId="168" formatCode="_([$$-409]* #,##0_);_([$$-409]* \(#,##0\);_([$$-409]* &quot;-&quot;_);_(@_)"/>
    </x:dxf>
    <x:dxf>
      <x:numFmt numFmtId="4" formatCode="#,##0.00"/>
    </x:dxf>
    <x:dxf>
      <x:numFmt numFmtId="1" formatCode="0"/>
    </x:dxf>
    <x:dxf>
      <x:numFmt numFmtId="167" formatCode="_-[$$-1009]* #,##0_-;\-[$$-1009]* #,##0_-;_-[$$-1009]* &quot;-&quot;_-;_-@_-"/>
    </x:dxf>
    <x:dxf>
      <x:numFmt numFmtId="166" formatCode="_-[$$-1009]* #,##0.00_-;\-[$$-1009]* #,##0.00_-;_-[$$-1009]* &quot;-&quot;??_-;_-@_-"/>
    </x:dxf>
    <x:dxf>
      <x:numFmt numFmtId="165" formatCode="_(* #,##0.00_);_(* \(#,##0.00\);_(* &quot;-&quot;??_);_(@_)"/>
    </x:dxf>
    <x:dxf>
      <x:numFmt numFmtId="164" formatCode="_-[$£-809]* #,##0_-;\-[$£-809]* #,##0_-;_-[$£-809]* &quot;-&quot;_-;_-@_-"/>
    </x:dxf>
    <x:dxf>
      <x:numFmt numFmtId="173" formatCode="_([$€-2]\ * #,##0.00_);_([$€-2]\ * \(#,##0.00\);_([$€-2]\ * &quot;-&quot;??_);_(@_)"/>
    </x:dxf>
  </dxfs>
  <richProperties>
    <rPr n="IsTitleField" t="b"/>
    <rPr n="IsHeroField" t="b"/>
  </richProperties>
  <richStyles>
    <rSty dxfid="1"/>
    <rSty dxfid="6"/>
    <rSty>
      <rpv i="0">1</rpv>
    </rSty>
    <rSty dxfid="4"/>
    <rSty dxfid="3"/>
    <rSty dxfid="5"/>
    <rSty dxfid="2"/>
    <rSty dxfid="7"/>
    <rSty dxfid="0"/>
    <rSty dxfid="8"/>
    <rSty>
      <rpv i="1">1</rpv>
    </rSty>
    <rSty dxfid="12"/>
    <rSty dxfid="10"/>
    <rSty dxfid="11"/>
    <rSty dxfid="9"/>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313D2-4ECE-1249-B681-4CA3A33AB126}">
  <dimension ref="A1:G46"/>
  <sheetViews>
    <sheetView zoomScaleNormal="100" workbookViewId="0">
      <selection activeCell="F1" sqref="F1"/>
    </sheetView>
  </sheetViews>
  <sheetFormatPr baseColWidth="10" defaultColWidth="10.6640625" defaultRowHeight="16"/>
  <cols>
    <col min="1" max="1" width="41.33203125" bestFit="1" customWidth="1"/>
    <col min="2" max="2" width="18.6640625" bestFit="1" customWidth="1"/>
    <col min="3" max="3" width="32.6640625" bestFit="1" customWidth="1"/>
    <col min="4" max="4" width="17.33203125" bestFit="1" customWidth="1"/>
    <col min="6" max="6" width="13.6640625" bestFit="1" customWidth="1"/>
  </cols>
  <sheetData>
    <row r="1" spans="1:7">
      <c r="A1" s="47" t="s">
        <v>93</v>
      </c>
      <c r="B1" s="47" t="s">
        <v>94</v>
      </c>
      <c r="C1" s="47" t="s">
        <v>93</v>
      </c>
      <c r="D1" s="47" t="s">
        <v>95</v>
      </c>
      <c r="E1" s="47" t="s">
        <v>96</v>
      </c>
      <c r="F1" s="47" t="s">
        <v>97</v>
      </c>
      <c r="G1" s="47" t="s">
        <v>98</v>
      </c>
    </row>
    <row r="2" spans="1:7">
      <c r="A2" s="48" t="s">
        <v>25</v>
      </c>
      <c r="B2" s="48" t="s">
        <v>99</v>
      </c>
      <c r="C2" s="47" t="s">
        <v>100</v>
      </c>
      <c r="D2" s="47">
        <v>228770648000</v>
      </c>
      <c r="E2" s="47" t="s">
        <v>88</v>
      </c>
      <c r="F2" s="47">
        <v>347.5</v>
      </c>
      <c r="G2" s="47">
        <v>36.15</v>
      </c>
    </row>
    <row r="3" spans="1:7">
      <c r="A3" s="48" t="s">
        <v>27</v>
      </c>
      <c r="B3" s="48" t="s">
        <v>101</v>
      </c>
      <c r="C3" s="47" t="s">
        <v>102</v>
      </c>
      <c r="D3" s="47">
        <v>12110400000</v>
      </c>
      <c r="E3" s="47" t="s">
        <v>88</v>
      </c>
      <c r="F3" s="47">
        <v>14.04</v>
      </c>
      <c r="G3" s="47" t="e">
        <v>#N/A</v>
      </c>
    </row>
    <row r="4" spans="1:7">
      <c r="A4" s="48" t="s">
        <v>28</v>
      </c>
      <c r="B4" s="48" t="s">
        <v>103</v>
      </c>
      <c r="C4" s="47" t="s">
        <v>104</v>
      </c>
      <c r="D4" s="47">
        <v>2469166150000</v>
      </c>
      <c r="E4" s="47" t="s">
        <v>88</v>
      </c>
      <c r="F4" s="47">
        <v>122.22</v>
      </c>
      <c r="G4" s="47">
        <v>17.2</v>
      </c>
    </row>
    <row r="5" spans="1:7">
      <c r="A5" s="48" t="s">
        <v>29</v>
      </c>
      <c r="B5" s="48" t="s">
        <v>105</v>
      </c>
      <c r="C5" s="47" t="s">
        <v>106</v>
      </c>
      <c r="D5" s="47">
        <v>1899457975463</v>
      </c>
      <c r="E5" s="47" t="s">
        <v>88</v>
      </c>
      <c r="F5" s="47">
        <v>2860.32</v>
      </c>
      <c r="G5" s="47">
        <v>25.49</v>
      </c>
    </row>
    <row r="6" spans="1:7">
      <c r="A6" s="48" t="s">
        <v>30</v>
      </c>
      <c r="B6" s="48" t="s">
        <v>107</v>
      </c>
      <c r="C6" s="47" t="s">
        <v>108</v>
      </c>
      <c r="D6" s="47">
        <v>7453291000</v>
      </c>
      <c r="E6" s="47" t="s">
        <v>89</v>
      </c>
      <c r="F6" s="47">
        <v>20.78</v>
      </c>
      <c r="G6" s="47">
        <v>17.02</v>
      </c>
    </row>
    <row r="7" spans="1:7">
      <c r="A7" s="48" t="s">
        <v>109</v>
      </c>
      <c r="B7" s="48" t="s">
        <v>110</v>
      </c>
      <c r="C7" s="47" t="s">
        <v>111</v>
      </c>
      <c r="D7" s="47">
        <v>1598929586335</v>
      </c>
      <c r="E7" s="47" t="s">
        <v>88</v>
      </c>
      <c r="F7" s="47">
        <v>3152.79</v>
      </c>
      <c r="G7" s="47">
        <v>48.67</v>
      </c>
    </row>
    <row r="8" spans="1:7">
      <c r="A8" s="48" t="s">
        <v>32</v>
      </c>
      <c r="B8" s="48" t="s">
        <v>112</v>
      </c>
      <c r="C8" s="47" t="s">
        <v>113</v>
      </c>
      <c r="D8" s="47">
        <v>45839001753</v>
      </c>
      <c r="E8" s="47" t="e">
        <v>#N/A</v>
      </c>
      <c r="F8" s="47">
        <v>45.99</v>
      </c>
      <c r="G8" s="47">
        <v>8.49</v>
      </c>
    </row>
    <row r="9" spans="1:7">
      <c r="A9" s="48" t="s">
        <v>33</v>
      </c>
      <c r="B9" s="48" t="s">
        <v>114</v>
      </c>
      <c r="C9" s="47" t="s">
        <v>115</v>
      </c>
      <c r="D9" s="47">
        <v>2813306527739</v>
      </c>
      <c r="E9" s="47" t="s">
        <v>88</v>
      </c>
      <c r="F9" s="47">
        <v>172.39</v>
      </c>
      <c r="G9" s="47">
        <v>28.62</v>
      </c>
    </row>
    <row r="10" spans="1:7">
      <c r="A10" s="48" t="s">
        <v>34</v>
      </c>
      <c r="B10" s="48" t="s">
        <v>116</v>
      </c>
      <c r="C10" s="47" t="s">
        <v>117</v>
      </c>
      <c r="D10" s="47">
        <v>171955303535</v>
      </c>
      <c r="E10" s="47" t="s">
        <v>88</v>
      </c>
      <c r="F10" s="47">
        <v>24.08</v>
      </c>
      <c r="G10" s="47">
        <v>8.7200000000000006</v>
      </c>
    </row>
    <row r="11" spans="1:7">
      <c r="A11" s="48" t="s">
        <v>35</v>
      </c>
      <c r="B11" s="48" t="s">
        <v>118</v>
      </c>
      <c r="C11" s="47" t="s">
        <v>119</v>
      </c>
      <c r="D11" s="47">
        <v>3546662400</v>
      </c>
      <c r="E11" s="47" t="s">
        <v>88</v>
      </c>
      <c r="F11" s="47">
        <v>32</v>
      </c>
      <c r="G11" s="47" t="e">
        <v>#N/A</v>
      </c>
    </row>
    <row r="12" spans="1:7">
      <c r="A12" s="48" t="s">
        <v>36</v>
      </c>
      <c r="B12" s="48" t="s">
        <v>120</v>
      </c>
      <c r="C12" s="47" t="s">
        <v>121</v>
      </c>
      <c r="D12" s="47">
        <v>75495379452</v>
      </c>
      <c r="E12" s="47" t="s">
        <v>88</v>
      </c>
      <c r="F12" s="47">
        <v>116.24</v>
      </c>
      <c r="G12" s="47">
        <v>12.82</v>
      </c>
    </row>
    <row r="13" spans="1:7">
      <c r="A13" s="48" t="s">
        <v>37</v>
      </c>
      <c r="B13" s="48" t="s">
        <v>122</v>
      </c>
      <c r="C13" s="47" t="s">
        <v>123</v>
      </c>
      <c r="D13" s="47">
        <v>705070944360</v>
      </c>
      <c r="E13" s="47" t="s">
        <v>88</v>
      </c>
      <c r="F13" s="47">
        <v>314.99</v>
      </c>
      <c r="G13" s="47">
        <v>0.01</v>
      </c>
    </row>
    <row r="14" spans="1:7">
      <c r="A14" s="48" t="s">
        <v>38</v>
      </c>
      <c r="B14" s="48" t="s">
        <v>186</v>
      </c>
      <c r="C14" s="47" t="s">
        <v>124</v>
      </c>
      <c r="D14" s="47">
        <v>79575253425</v>
      </c>
      <c r="E14" s="47" t="s">
        <v>88</v>
      </c>
      <c r="F14" s="47">
        <v>5.46</v>
      </c>
      <c r="G14" s="47">
        <v>16.940000000000001</v>
      </c>
    </row>
    <row r="15" spans="1:7">
      <c r="A15" s="48" t="s">
        <v>39</v>
      </c>
      <c r="B15" s="48" t="s">
        <v>125</v>
      </c>
      <c r="C15" s="47" t="s">
        <v>126</v>
      </c>
      <c r="D15" s="47">
        <v>4882479639</v>
      </c>
      <c r="E15" s="47" t="s">
        <v>88</v>
      </c>
      <c r="F15" s="47">
        <v>66.83</v>
      </c>
      <c r="G15" s="47" t="e">
        <v>#N/A</v>
      </c>
    </row>
    <row r="16" spans="1:7">
      <c r="A16" s="48" t="s">
        <v>40</v>
      </c>
      <c r="B16" s="48" t="s">
        <v>127</v>
      </c>
      <c r="C16" s="47" t="s">
        <v>128</v>
      </c>
      <c r="D16" s="47">
        <v>12001130893</v>
      </c>
      <c r="E16" s="47" t="s">
        <v>88</v>
      </c>
      <c r="F16" s="47">
        <v>33.17</v>
      </c>
      <c r="G16" s="47" t="e">
        <v>#N/A</v>
      </c>
    </row>
    <row r="17" spans="1:7">
      <c r="A17" s="48" t="s">
        <v>41</v>
      </c>
      <c r="B17" s="48" t="s">
        <v>129</v>
      </c>
      <c r="C17" s="47" t="s">
        <v>130</v>
      </c>
      <c r="D17" s="47">
        <v>299312700</v>
      </c>
      <c r="E17" s="47" t="s">
        <v>89</v>
      </c>
      <c r="F17" s="47">
        <v>3.15</v>
      </c>
      <c r="G17" s="47">
        <v>12.73</v>
      </c>
    </row>
    <row r="18" spans="1:7">
      <c r="A18" s="48" t="s">
        <v>42</v>
      </c>
      <c r="B18" s="48" t="s">
        <v>131</v>
      </c>
      <c r="C18" s="47" t="s">
        <v>132</v>
      </c>
      <c r="D18" s="47">
        <v>261933983092</v>
      </c>
      <c r="E18" s="47" t="s">
        <v>88</v>
      </c>
      <c r="F18" s="47">
        <v>135.88</v>
      </c>
      <c r="G18" s="47">
        <v>16.7</v>
      </c>
    </row>
    <row r="19" spans="1:7">
      <c r="A19" s="48" t="s">
        <v>43</v>
      </c>
      <c r="B19" s="48" t="s">
        <v>133</v>
      </c>
      <c r="C19" s="47" t="s">
        <v>134</v>
      </c>
      <c r="D19" s="47">
        <v>230482919185</v>
      </c>
      <c r="E19" s="47" t="s">
        <v>88</v>
      </c>
      <c r="F19" s="47">
        <v>519.77</v>
      </c>
      <c r="G19" s="47">
        <v>44.72</v>
      </c>
    </row>
    <row r="20" spans="1:7">
      <c r="A20" s="48" t="s">
        <v>44</v>
      </c>
      <c r="B20" s="48" t="s">
        <v>135</v>
      </c>
      <c r="C20" s="47" t="s">
        <v>136</v>
      </c>
      <c r="D20" s="47">
        <v>34357265294</v>
      </c>
      <c r="E20" s="47" t="s">
        <v>88</v>
      </c>
      <c r="F20" s="47">
        <v>117.23</v>
      </c>
      <c r="G20" s="47">
        <v>7.01</v>
      </c>
    </row>
    <row r="21" spans="1:7">
      <c r="A21" s="48" t="s">
        <v>45</v>
      </c>
      <c r="B21" s="48" t="s">
        <v>137</v>
      </c>
      <c r="C21" s="47" t="s">
        <v>138</v>
      </c>
      <c r="D21" s="47">
        <v>37115765875</v>
      </c>
      <c r="E21" s="47" t="s">
        <v>88</v>
      </c>
      <c r="F21" s="47">
        <v>59.29</v>
      </c>
      <c r="G21" s="47">
        <v>3.25</v>
      </c>
    </row>
    <row r="22" spans="1:7">
      <c r="A22" s="48" t="s">
        <v>46</v>
      </c>
      <c r="B22" s="48" t="s">
        <v>139</v>
      </c>
      <c r="C22" s="47" t="s">
        <v>140</v>
      </c>
      <c r="D22" s="47">
        <v>87045560811</v>
      </c>
      <c r="E22" s="47" t="s">
        <v>88</v>
      </c>
      <c r="F22" s="47">
        <v>42.87</v>
      </c>
      <c r="G22" s="47">
        <v>19.25</v>
      </c>
    </row>
    <row r="23" spans="1:7">
      <c r="A23" s="48" t="s">
        <v>47</v>
      </c>
      <c r="B23" s="48" t="s">
        <v>141</v>
      </c>
      <c r="C23" s="47" t="s">
        <v>142</v>
      </c>
      <c r="D23" s="47">
        <v>344654623563</v>
      </c>
      <c r="E23" s="47" t="s">
        <v>88</v>
      </c>
      <c r="F23" s="47">
        <v>81.41</v>
      </c>
      <c r="G23" s="47">
        <v>15.11</v>
      </c>
    </row>
    <row r="24" spans="1:7">
      <c r="A24" s="48" t="s">
        <v>48</v>
      </c>
      <c r="B24" s="48" t="s">
        <v>143</v>
      </c>
      <c r="C24" s="47" t="s">
        <v>144</v>
      </c>
      <c r="D24" s="47">
        <v>28451930000</v>
      </c>
      <c r="E24" s="47" t="s">
        <v>88</v>
      </c>
      <c r="F24" s="47">
        <v>46.78</v>
      </c>
      <c r="G24" s="47" t="e">
        <v>#N/A</v>
      </c>
    </row>
    <row r="25" spans="1:7">
      <c r="A25" s="48" t="s">
        <v>49</v>
      </c>
      <c r="B25" s="48" t="s">
        <v>145</v>
      </c>
      <c r="C25" s="47" t="s">
        <v>146</v>
      </c>
      <c r="D25" s="47">
        <v>54140792600</v>
      </c>
      <c r="E25" s="47" t="e">
        <v>#N/A</v>
      </c>
      <c r="F25" s="47">
        <v>5.52</v>
      </c>
      <c r="G25" s="47">
        <v>37.15</v>
      </c>
    </row>
    <row r="26" spans="1:7">
      <c r="A26" s="48" t="s">
        <v>50</v>
      </c>
      <c r="B26" s="48" t="s">
        <v>147</v>
      </c>
      <c r="C26" s="47" t="s">
        <v>148</v>
      </c>
      <c r="D26" s="47">
        <v>1040168352</v>
      </c>
      <c r="E26" s="47" t="s">
        <v>88</v>
      </c>
      <c r="F26" s="47">
        <v>16.2</v>
      </c>
      <c r="G26" s="47">
        <v>104.9</v>
      </c>
    </row>
    <row r="27" spans="1:7">
      <c r="A27" s="48" t="s">
        <v>51</v>
      </c>
      <c r="B27" s="48" t="s">
        <v>149</v>
      </c>
      <c r="C27" s="47" t="s">
        <v>150</v>
      </c>
      <c r="D27" s="47">
        <v>120360265640</v>
      </c>
      <c r="E27" s="47" t="s">
        <v>88</v>
      </c>
      <c r="F27" s="47">
        <v>206.45</v>
      </c>
      <c r="G27" s="47" t="e">
        <v>#N/A</v>
      </c>
    </row>
    <row r="28" spans="1:7">
      <c r="A28" s="48" t="s">
        <v>52</v>
      </c>
      <c r="B28" s="48" t="s">
        <v>151</v>
      </c>
      <c r="C28" s="47" t="s">
        <v>152</v>
      </c>
      <c r="D28" s="47">
        <v>450855373744</v>
      </c>
      <c r="E28" s="47" t="s">
        <v>88</v>
      </c>
      <c r="F28" s="47">
        <v>152.56</v>
      </c>
      <c r="G28" s="47">
        <v>9.93</v>
      </c>
    </row>
    <row r="29" spans="1:7">
      <c r="A29" s="48" t="s">
        <v>53</v>
      </c>
      <c r="B29" s="48" t="s">
        <v>153</v>
      </c>
      <c r="C29" s="47" t="s">
        <v>154</v>
      </c>
      <c r="D29" s="47">
        <v>40344221463</v>
      </c>
      <c r="E29" s="47" t="s">
        <v>88</v>
      </c>
      <c r="F29" s="47">
        <v>20.72</v>
      </c>
      <c r="G29" s="47">
        <v>7.78</v>
      </c>
    </row>
    <row r="30" spans="1:7">
      <c r="A30" s="48" t="s">
        <v>54</v>
      </c>
      <c r="B30" s="48" t="s">
        <v>155</v>
      </c>
      <c r="C30" s="47" t="s">
        <v>90</v>
      </c>
      <c r="D30" s="47">
        <v>17230319826</v>
      </c>
      <c r="E30" s="47" t="s">
        <v>88</v>
      </c>
      <c r="F30" s="47">
        <v>1260.6099999999999</v>
      </c>
      <c r="G30" s="47">
        <v>7.14</v>
      </c>
    </row>
    <row r="31" spans="1:7">
      <c r="A31" s="48" t="s">
        <v>55</v>
      </c>
      <c r="B31" s="48" t="s">
        <v>156</v>
      </c>
      <c r="C31" s="47" t="s">
        <v>157</v>
      </c>
      <c r="D31" s="47">
        <v>375533450274</v>
      </c>
      <c r="E31" s="47" t="s">
        <v>88</v>
      </c>
      <c r="F31" s="47">
        <v>382.2</v>
      </c>
      <c r="G31" s="47">
        <v>43.64</v>
      </c>
    </row>
    <row r="32" spans="1:7">
      <c r="A32" s="48" t="s">
        <v>56</v>
      </c>
      <c r="B32" s="48" t="s">
        <v>158</v>
      </c>
      <c r="C32" s="47" t="s">
        <v>159</v>
      </c>
      <c r="D32" s="47">
        <v>52241662486</v>
      </c>
      <c r="E32" s="47" t="s">
        <v>88</v>
      </c>
      <c r="F32" s="47">
        <v>1035.33</v>
      </c>
      <c r="G32" s="47">
        <v>650.55999999999995</v>
      </c>
    </row>
    <row r="33" spans="1:7">
      <c r="A33" s="48" t="s">
        <v>57</v>
      </c>
      <c r="B33" s="48" t="s">
        <v>160</v>
      </c>
      <c r="C33" s="47" t="s">
        <v>161</v>
      </c>
      <c r="D33" s="47">
        <v>2293591202342</v>
      </c>
      <c r="E33" s="47" t="s">
        <v>88</v>
      </c>
      <c r="F33" s="47">
        <v>305.94</v>
      </c>
      <c r="G33" s="47">
        <v>32.549999999999997</v>
      </c>
    </row>
    <row r="34" spans="1:7">
      <c r="A34" s="48" t="s">
        <v>58</v>
      </c>
      <c r="B34" s="48" t="s">
        <v>162</v>
      </c>
      <c r="C34" s="47" t="s">
        <v>163</v>
      </c>
      <c r="D34" s="47">
        <v>1486531000</v>
      </c>
      <c r="E34" s="47" t="s">
        <v>89</v>
      </c>
      <c r="F34" s="47">
        <v>15.06</v>
      </c>
      <c r="G34" s="47">
        <v>240.6</v>
      </c>
    </row>
    <row r="35" spans="1:7">
      <c r="A35" s="48" t="s">
        <v>59</v>
      </c>
      <c r="B35" s="48" t="s">
        <v>164</v>
      </c>
      <c r="C35" s="47" t="s">
        <v>91</v>
      </c>
      <c r="D35" s="47">
        <v>52686684285</v>
      </c>
      <c r="E35" s="47" t="s">
        <v>88</v>
      </c>
      <c r="F35" s="47">
        <v>198.12</v>
      </c>
      <c r="G35" s="47">
        <v>29.19</v>
      </c>
    </row>
    <row r="36" spans="1:7">
      <c r="A36" s="48" t="s">
        <v>60</v>
      </c>
      <c r="B36" s="48" t="s">
        <v>165</v>
      </c>
      <c r="C36" s="47" t="s">
        <v>166</v>
      </c>
      <c r="D36" s="47">
        <v>148135176551</v>
      </c>
      <c r="E36" s="47" t="s">
        <v>88</v>
      </c>
      <c r="F36" s="47">
        <v>126.08</v>
      </c>
      <c r="G36" s="47">
        <v>35.9</v>
      </c>
    </row>
    <row r="37" spans="1:7">
      <c r="A37" s="48" t="s">
        <v>61</v>
      </c>
      <c r="B37" s="48" t="s">
        <v>167</v>
      </c>
      <c r="C37" s="47" t="s">
        <v>168</v>
      </c>
      <c r="D37" s="47">
        <v>91538369370</v>
      </c>
      <c r="E37" s="47" t="s">
        <v>88</v>
      </c>
      <c r="F37" s="47">
        <v>73.89</v>
      </c>
      <c r="G37" s="47">
        <v>6.41</v>
      </c>
    </row>
    <row r="38" spans="1:7">
      <c r="A38" s="48" t="s">
        <v>62</v>
      </c>
      <c r="B38" s="48" t="s">
        <v>169</v>
      </c>
      <c r="C38" s="47" t="s">
        <v>170</v>
      </c>
      <c r="D38" s="47">
        <v>208067842837</v>
      </c>
      <c r="E38" s="47" t="s">
        <v>88</v>
      </c>
      <c r="F38" s="47">
        <v>55.1</v>
      </c>
      <c r="G38" s="47">
        <v>10.7</v>
      </c>
    </row>
    <row r="39" spans="1:7">
      <c r="A39" s="48" t="s">
        <v>63</v>
      </c>
      <c r="B39" s="48" t="s">
        <v>171</v>
      </c>
      <c r="C39" s="47" t="s">
        <v>172</v>
      </c>
      <c r="D39" s="47">
        <v>11806160000</v>
      </c>
      <c r="E39" s="47" t="s">
        <v>89</v>
      </c>
      <c r="F39" s="47">
        <v>22.22</v>
      </c>
      <c r="G39" s="47">
        <v>25.15</v>
      </c>
    </row>
    <row r="40" spans="1:7">
      <c r="A40" s="48" t="s">
        <v>64</v>
      </c>
      <c r="B40" s="48" t="s">
        <v>173</v>
      </c>
      <c r="C40" s="47" t="s">
        <v>174</v>
      </c>
      <c r="D40" s="47">
        <v>33532421036</v>
      </c>
      <c r="E40" s="47" t="s">
        <v>88</v>
      </c>
      <c r="F40" s="47">
        <v>57.12</v>
      </c>
      <c r="G40" s="47">
        <v>12</v>
      </c>
    </row>
    <row r="41" spans="1:7">
      <c r="A41" s="48" t="s">
        <v>65</v>
      </c>
      <c r="B41" s="48" t="s">
        <v>175</v>
      </c>
      <c r="C41" s="47" t="s">
        <v>176</v>
      </c>
      <c r="D41" s="47">
        <v>49718962226</v>
      </c>
      <c r="E41" s="47" t="s">
        <v>88</v>
      </c>
      <c r="F41" s="47">
        <v>50.57</v>
      </c>
      <c r="G41" s="47">
        <v>33.840000000000003</v>
      </c>
    </row>
    <row r="42" spans="1:7">
      <c r="A42" s="48" t="s">
        <v>66</v>
      </c>
      <c r="B42" s="48" t="s">
        <v>177</v>
      </c>
      <c r="C42" s="47" t="s">
        <v>92</v>
      </c>
      <c r="D42" s="47">
        <v>30939102524</v>
      </c>
      <c r="E42" s="47" t="s">
        <v>88</v>
      </c>
      <c r="F42" s="47">
        <v>24.16</v>
      </c>
      <c r="G42" s="47">
        <v>32.32</v>
      </c>
    </row>
    <row r="43" spans="1:7">
      <c r="A43" s="48" t="s">
        <v>67</v>
      </c>
      <c r="B43" s="48" t="s">
        <v>178</v>
      </c>
      <c r="C43" s="47" t="s">
        <v>179</v>
      </c>
      <c r="D43" s="47">
        <v>51043990963</v>
      </c>
      <c r="E43" s="47" t="s">
        <v>88</v>
      </c>
      <c r="F43" s="47">
        <v>61.81</v>
      </c>
      <c r="G43" s="47" t="e">
        <v>#N/A</v>
      </c>
    </row>
    <row r="44" spans="1:7">
      <c r="A44" s="48" t="s">
        <v>68</v>
      </c>
      <c r="B44" s="48" t="s">
        <v>180</v>
      </c>
      <c r="C44" s="47" t="s">
        <v>181</v>
      </c>
      <c r="D44" s="47">
        <v>89163317351</v>
      </c>
      <c r="E44" s="47" t="s">
        <v>88</v>
      </c>
      <c r="F44" s="47">
        <v>73.180000000000007</v>
      </c>
      <c r="G44" s="47">
        <v>12.13</v>
      </c>
    </row>
    <row r="45" spans="1:7">
      <c r="A45" s="48" t="s">
        <v>69</v>
      </c>
      <c r="B45" s="48" t="s">
        <v>182</v>
      </c>
      <c r="C45" s="47" t="s">
        <v>183</v>
      </c>
      <c r="D45" s="47">
        <v>34233876176</v>
      </c>
      <c r="E45" s="47" t="s">
        <v>88</v>
      </c>
      <c r="F45" s="47">
        <v>619.63</v>
      </c>
      <c r="G45" s="47">
        <v>59.62</v>
      </c>
    </row>
    <row r="46" spans="1:7">
      <c r="A46" s="48" t="s">
        <v>70</v>
      </c>
      <c r="B46" s="48" t="s">
        <v>184</v>
      </c>
      <c r="C46" s="47" t="s">
        <v>185</v>
      </c>
      <c r="D46" s="47">
        <v>478891804960</v>
      </c>
      <c r="E46" s="47" t="s">
        <v>88</v>
      </c>
      <c r="F46" s="47">
        <v>228.39</v>
      </c>
      <c r="G46" s="47">
        <v>45.38</v>
      </c>
    </row>
  </sheetData>
  <autoFilter ref="A1:B2" xr:uid="{60FE837E-DE4E-1B43-897B-E23D4E193460}"/>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B1:T30"/>
  <sheetViews>
    <sheetView workbookViewId="0">
      <selection activeCell="O7" sqref="O7"/>
    </sheetView>
  </sheetViews>
  <sheetFormatPr baseColWidth="10" defaultColWidth="11.5" defaultRowHeight="13"/>
  <cols>
    <col min="1" max="1" width="4.33203125" style="1" customWidth="1"/>
    <col min="2" max="2" width="11.5" style="1"/>
    <col min="3" max="3" width="23" style="1" customWidth="1"/>
    <col min="4" max="4" width="10.6640625" style="1" bestFit="1" customWidth="1"/>
    <col min="5" max="5" width="7.5" style="1" customWidth="1"/>
    <col min="6" max="6" width="9.6640625" style="1" customWidth="1"/>
    <col min="7" max="13" width="7" style="1" customWidth="1"/>
    <col min="14" max="14" width="10.6640625" style="1" bestFit="1" customWidth="1"/>
    <col min="15" max="15" width="11.5" style="1"/>
    <col min="16" max="16" width="20" style="1" customWidth="1"/>
    <col min="17" max="16384" width="11.5" style="1"/>
  </cols>
  <sheetData>
    <row r="1" spans="2:20">
      <c r="S1" s="2" t="s">
        <v>0</v>
      </c>
    </row>
    <row r="2" spans="2:20" ht="24">
      <c r="B2" s="36" t="str">
        <f ca="1">MID(CELL("filename",A1),FIND("]",CELL("filename",A1))+1,255)</f>
        <v>Apple</v>
      </c>
      <c r="C2" s="4"/>
      <c r="D2" s="3"/>
      <c r="P2"/>
      <c r="Q2"/>
      <c r="S2" s="5" t="s">
        <v>1</v>
      </c>
    </row>
    <row r="3" spans="2:20">
      <c r="D3" s="6"/>
    </row>
    <row r="4" spans="2:20" ht="29" thickBot="1">
      <c r="B4" s="7"/>
      <c r="N4" s="8" t="s">
        <v>2</v>
      </c>
      <c r="O4" s="9" t="s">
        <v>3</v>
      </c>
      <c r="Q4" s="1" t="s">
        <v>4</v>
      </c>
    </row>
    <row r="5" spans="2:20" ht="16">
      <c r="B5" s="1" t="s">
        <v>5</v>
      </c>
      <c r="C5" s="10" t="s">
        <v>24</v>
      </c>
      <c r="D5" s="11">
        <v>1</v>
      </c>
      <c r="E5" s="11">
        <f t="shared" ref="E5:M5" si="0">D5+1</f>
        <v>2</v>
      </c>
      <c r="F5" s="11">
        <f t="shared" si="0"/>
        <v>3</v>
      </c>
      <c r="G5" s="11">
        <f t="shared" si="0"/>
        <v>4</v>
      </c>
      <c r="H5" s="11">
        <f t="shared" si="0"/>
        <v>5</v>
      </c>
      <c r="I5" s="11">
        <f t="shared" si="0"/>
        <v>6</v>
      </c>
      <c r="J5" s="11">
        <f t="shared" si="0"/>
        <v>7</v>
      </c>
      <c r="K5" s="11">
        <f t="shared" si="0"/>
        <v>8</v>
      </c>
      <c r="L5" s="11">
        <f t="shared" si="0"/>
        <v>9</v>
      </c>
      <c r="M5" s="11">
        <f t="shared" si="0"/>
        <v>10</v>
      </c>
      <c r="N5" s="11">
        <v>10</v>
      </c>
      <c r="O5" s="12">
        <v>0.2</v>
      </c>
      <c r="P5" s="1" t="s">
        <v>6</v>
      </c>
      <c r="R5" s="13"/>
    </row>
    <row r="6" spans="2:20" ht="16">
      <c r="B6" s="1" t="s">
        <v>21</v>
      </c>
      <c r="C6" s="14">
        <v>5.57</v>
      </c>
      <c r="D6" s="15">
        <f>C6*(1+$O$5)</f>
        <v>6.6840000000000002</v>
      </c>
      <c r="E6" s="15">
        <f>D6*(1+$O$5)</f>
        <v>8.0207999999999995</v>
      </c>
      <c r="F6" s="15">
        <f>E6*(1+$O$5)</f>
        <v>9.6249599999999997</v>
      </c>
      <c r="G6" s="15">
        <f>F6*(1+$O$5)</f>
        <v>11.549951999999999</v>
      </c>
      <c r="H6" s="15">
        <f>G6*(1+$O$5)</f>
        <v>13.8599424</v>
      </c>
      <c r="I6" s="15">
        <f>H6*(1+$O$6)</f>
        <v>15.938933759999998</v>
      </c>
      <c r="J6" s="15">
        <f>I6*(1+$O$6)</f>
        <v>18.329773823999997</v>
      </c>
      <c r="K6" s="15">
        <f>J6*(1+$O$6)</f>
        <v>21.079239897599994</v>
      </c>
      <c r="L6" s="15">
        <f>K6*(1+$O$6)</f>
        <v>24.241125882239992</v>
      </c>
      <c r="M6" s="15">
        <f>L6*(1+$O$6)</f>
        <v>27.877294764575989</v>
      </c>
      <c r="N6" s="15">
        <f>M6*(1+O8)/(O7-O8)</f>
        <v>738.74831126126367</v>
      </c>
      <c r="O6" s="12">
        <v>0.15</v>
      </c>
      <c r="P6" s="13" t="s">
        <v>7</v>
      </c>
      <c r="S6"/>
      <c r="T6"/>
    </row>
    <row r="7" spans="2:20" ht="16">
      <c r="C7" s="16"/>
      <c r="D7" s="15">
        <f>D6*(1+$O$7)^($D$5-D5-1)</f>
        <v>6.0763636363636362</v>
      </c>
      <c r="E7" s="15">
        <f t="shared" ref="E7:N7" si="1">E6*(1+$O$7)^($D$5-E5-1)</f>
        <v>6.628760330578511</v>
      </c>
      <c r="F7" s="15">
        <f t="shared" si="1"/>
        <v>7.2313749060856471</v>
      </c>
      <c r="G7" s="15">
        <f t="shared" si="1"/>
        <v>7.8887726248207066</v>
      </c>
      <c r="H7" s="15">
        <f t="shared" si="1"/>
        <v>8.605933772531678</v>
      </c>
      <c r="I7" s="15">
        <f t="shared" si="1"/>
        <v>8.9971125803740275</v>
      </c>
      <c r="J7" s="15">
        <f t="shared" si="1"/>
        <v>9.4060722431182988</v>
      </c>
      <c r="K7" s="15">
        <f t="shared" si="1"/>
        <v>9.8336209814418574</v>
      </c>
      <c r="L7" s="15">
        <f t="shared" si="1"/>
        <v>10.280603753325577</v>
      </c>
      <c r="M7" s="15">
        <f t="shared" si="1"/>
        <v>10.747903923931283</v>
      </c>
      <c r="N7" s="15">
        <f t="shared" si="1"/>
        <v>284.81945398417901</v>
      </c>
      <c r="O7" s="12">
        <f>Dashboard!K1</f>
        <v>0.1</v>
      </c>
      <c r="P7" s="1" t="s">
        <v>8</v>
      </c>
      <c r="S7"/>
      <c r="T7"/>
    </row>
    <row r="8" spans="2:20" ht="14" thickBot="1">
      <c r="C8" s="17" t="s">
        <v>9</v>
      </c>
      <c r="D8" s="18">
        <f>SUM(D7:N7)</f>
        <v>370.5159727367502</v>
      </c>
      <c r="E8" s="19"/>
      <c r="F8" s="19"/>
      <c r="G8" s="19"/>
      <c r="H8" s="19"/>
      <c r="I8" s="19"/>
      <c r="J8" s="19"/>
      <c r="K8" s="19"/>
      <c r="L8" s="19"/>
      <c r="M8" s="19"/>
      <c r="N8" s="19"/>
      <c r="O8" s="34">
        <v>0.06</v>
      </c>
      <c r="P8" s="1" t="s">
        <v>71</v>
      </c>
      <c r="R8" s="20"/>
      <c r="S8" s="39">
        <f>N6/M6</f>
        <v>26.5</v>
      </c>
      <c r="T8" s="1" t="s">
        <v>75</v>
      </c>
    </row>
    <row r="10" spans="2:20" ht="31" thickBot="1">
      <c r="N10" s="8" t="s">
        <v>2</v>
      </c>
      <c r="O10" s="9" t="s">
        <v>3</v>
      </c>
      <c r="R10" s="33"/>
    </row>
    <row r="11" spans="2:20" ht="16">
      <c r="B11" s="1" t="s">
        <v>10</v>
      </c>
      <c r="C11" s="10" t="str">
        <f>C5</f>
        <v>FCF PER SHARE</v>
      </c>
      <c r="D11" s="11">
        <f>D5</f>
        <v>1</v>
      </c>
      <c r="E11" s="11">
        <f t="shared" ref="E11:M11" si="2">D11+1</f>
        <v>2</v>
      </c>
      <c r="F11" s="11">
        <f t="shared" si="2"/>
        <v>3</v>
      </c>
      <c r="G11" s="11">
        <f t="shared" si="2"/>
        <v>4</v>
      </c>
      <c r="H11" s="11">
        <f t="shared" si="2"/>
        <v>5</v>
      </c>
      <c r="I11" s="11">
        <f t="shared" si="2"/>
        <v>6</v>
      </c>
      <c r="J11" s="11">
        <f t="shared" si="2"/>
        <v>7</v>
      </c>
      <c r="K11" s="11">
        <f t="shared" si="2"/>
        <v>8</v>
      </c>
      <c r="L11" s="11">
        <f t="shared" si="2"/>
        <v>9</v>
      </c>
      <c r="M11" s="11">
        <f t="shared" si="2"/>
        <v>10</v>
      </c>
      <c r="N11" s="11">
        <f>N5</f>
        <v>10</v>
      </c>
      <c r="O11" s="12">
        <v>0.15</v>
      </c>
      <c r="P11" s="1" t="s">
        <v>6</v>
      </c>
    </row>
    <row r="12" spans="2:20" ht="16">
      <c r="B12" s="1" t="s">
        <v>22</v>
      </c>
      <c r="C12" s="14">
        <f>C6</f>
        <v>5.57</v>
      </c>
      <c r="D12" s="15">
        <f>C12*(1+$O$11)</f>
        <v>6.4055</v>
      </c>
      <c r="E12" s="15">
        <f>D12*(1+$O$11)</f>
        <v>7.3663249999999998</v>
      </c>
      <c r="F12" s="15">
        <f>E12*(1+$O$11)</f>
        <v>8.4712737499999999</v>
      </c>
      <c r="G12" s="15">
        <f>F12*(1+$O$11)</f>
        <v>9.7419648124999991</v>
      </c>
      <c r="H12" s="15">
        <f>G12*(1+$O$11)</f>
        <v>11.203259534374999</v>
      </c>
      <c r="I12" s="15">
        <f>H12*(1+$O$12)</f>
        <v>12.323585487812499</v>
      </c>
      <c r="J12" s="15">
        <f>I12*(1+$O$12)</f>
        <v>13.55594403659375</v>
      </c>
      <c r="K12" s="15">
        <f>J12*(1+$O$12)</f>
        <v>14.911538440253127</v>
      </c>
      <c r="L12" s="15">
        <f>K12*(1+$O$12)</f>
        <v>16.402692284278441</v>
      </c>
      <c r="M12" s="15">
        <f>L12*(1+$O$12)</f>
        <v>18.042961512706288</v>
      </c>
      <c r="N12" s="15">
        <f>M12*(1+O14)/(O13-O14)</f>
        <v>312.74466622024232</v>
      </c>
      <c r="O12" s="12">
        <v>0.1</v>
      </c>
      <c r="P12" s="13" t="s">
        <v>7</v>
      </c>
    </row>
    <row r="13" spans="2:20" ht="16">
      <c r="C13" s="16"/>
      <c r="D13" s="15">
        <f>D12*(1+$O$13)^($D$11-D11-1)</f>
        <v>5.8231818181818182</v>
      </c>
      <c r="E13" s="15">
        <f t="shared" ref="E13:M13" si="3">E12*(1+$O$7)^($D$5-E11-1)</f>
        <v>6.0878719008264452</v>
      </c>
      <c r="F13" s="15">
        <f t="shared" si="3"/>
        <v>6.36459335086401</v>
      </c>
      <c r="G13" s="15">
        <f t="shared" si="3"/>
        <v>6.6538930486305556</v>
      </c>
      <c r="H13" s="15">
        <f t="shared" si="3"/>
        <v>6.9563427326592162</v>
      </c>
      <c r="I13" s="15">
        <f t="shared" si="3"/>
        <v>6.9563427326592171</v>
      </c>
      <c r="J13" s="15">
        <f t="shared" si="3"/>
        <v>6.9563427326592162</v>
      </c>
      <c r="K13" s="15">
        <f t="shared" si="3"/>
        <v>6.9563427326592162</v>
      </c>
      <c r="L13" s="15">
        <f t="shared" si="3"/>
        <v>6.9563427326592171</v>
      </c>
      <c r="M13" s="15">
        <f t="shared" si="3"/>
        <v>6.9563427326592171</v>
      </c>
      <c r="N13" s="15">
        <f>N12*(1+$O$7)^($D$5-N11-1)</f>
        <v>120.5766073660931</v>
      </c>
      <c r="O13" s="12">
        <f>O7</f>
        <v>0.1</v>
      </c>
      <c r="P13" s="1" t="s">
        <v>8</v>
      </c>
    </row>
    <row r="14" spans="2:20" ht="14" thickBot="1">
      <c r="C14" s="17" t="s">
        <v>11</v>
      </c>
      <c r="D14" s="18">
        <f>SUM(D13:N13)</f>
        <v>187.24420388055123</v>
      </c>
      <c r="E14" s="19"/>
      <c r="F14" s="19"/>
      <c r="G14" s="19"/>
      <c r="H14" s="19"/>
      <c r="I14" s="19"/>
      <c r="J14" s="19"/>
      <c r="K14" s="19"/>
      <c r="L14" s="19"/>
      <c r="M14" s="19"/>
      <c r="N14" s="19"/>
      <c r="O14" s="34">
        <v>0.04</v>
      </c>
      <c r="P14" s="1" t="s">
        <v>71</v>
      </c>
      <c r="S14" s="39">
        <f>N12/M12</f>
        <v>17.333333333333332</v>
      </c>
      <c r="T14" s="1" t="s">
        <v>75</v>
      </c>
    </row>
    <row r="16" spans="2:20" ht="29" thickBot="1">
      <c r="N16" s="8" t="s">
        <v>2</v>
      </c>
      <c r="O16" s="9" t="s">
        <v>3</v>
      </c>
    </row>
    <row r="17" spans="2:20" ht="16">
      <c r="B17" s="1" t="s">
        <v>12</v>
      </c>
      <c r="C17" s="10" t="str">
        <f>C11</f>
        <v>FCF PER SHARE</v>
      </c>
      <c r="D17" s="11">
        <f>D5</f>
        <v>1</v>
      </c>
      <c r="E17" s="11">
        <f t="shared" ref="E17:M17" si="4">D17+1</f>
        <v>2</v>
      </c>
      <c r="F17" s="11">
        <f t="shared" si="4"/>
        <v>3</v>
      </c>
      <c r="G17" s="11">
        <f t="shared" si="4"/>
        <v>4</v>
      </c>
      <c r="H17" s="11">
        <f t="shared" si="4"/>
        <v>5</v>
      </c>
      <c r="I17" s="11">
        <f t="shared" si="4"/>
        <v>6</v>
      </c>
      <c r="J17" s="11">
        <f t="shared" si="4"/>
        <v>7</v>
      </c>
      <c r="K17" s="11">
        <f t="shared" si="4"/>
        <v>8</v>
      </c>
      <c r="L17" s="11">
        <f t="shared" si="4"/>
        <v>9</v>
      </c>
      <c r="M17" s="11">
        <f t="shared" si="4"/>
        <v>10</v>
      </c>
      <c r="N17" s="11">
        <f>N5</f>
        <v>10</v>
      </c>
      <c r="O17" s="12">
        <v>0.1</v>
      </c>
      <c r="P17" s="1" t="s">
        <v>6</v>
      </c>
    </row>
    <row r="18" spans="2:20" ht="16">
      <c r="B18" s="1" t="s">
        <v>23</v>
      </c>
      <c r="C18" s="14">
        <f>C6</f>
        <v>5.57</v>
      </c>
      <c r="D18" s="15">
        <f>C18*(1+$O$17)</f>
        <v>6.1270000000000007</v>
      </c>
      <c r="E18" s="15">
        <f>D18*(1+$O$17)</f>
        <v>6.7397000000000009</v>
      </c>
      <c r="F18" s="15">
        <f>E18*(1+$O$17)</f>
        <v>7.4136700000000015</v>
      </c>
      <c r="G18" s="15">
        <f>F18*(1+$O$17)</f>
        <v>8.1550370000000019</v>
      </c>
      <c r="H18" s="15">
        <f>G18*(1+$O$17)</f>
        <v>8.9705407000000026</v>
      </c>
      <c r="I18" s="15">
        <f>H18*(1+$O$18)</f>
        <v>9.4190677350000023</v>
      </c>
      <c r="J18" s="15">
        <f>I18*(1+$O$18)</f>
        <v>9.8900211217500029</v>
      </c>
      <c r="K18" s="15">
        <f>J18*(1+$O$18)</f>
        <v>10.384522177837503</v>
      </c>
      <c r="L18" s="15">
        <f>K18*(1+$O$18)</f>
        <v>10.903748286729378</v>
      </c>
      <c r="M18" s="15">
        <f>L18*(1+$O$18)</f>
        <v>11.448935701065848</v>
      </c>
      <c r="N18" s="15">
        <f>M18*(1+O20)/(O19-O20)</f>
        <v>145.97393018858955</v>
      </c>
      <c r="O18" s="12">
        <v>0.05</v>
      </c>
      <c r="P18" s="13" t="s">
        <v>7</v>
      </c>
    </row>
    <row r="19" spans="2:20" ht="16">
      <c r="C19" s="16"/>
      <c r="D19" s="15">
        <f>D18*(1+$O$19)^($D$17-D17-1)</f>
        <v>5.57</v>
      </c>
      <c r="E19" s="15">
        <f t="shared" ref="E19:N19" si="5">E18*(1+$O$19)^($D$17-E17-1)</f>
        <v>5.57</v>
      </c>
      <c r="F19" s="15">
        <f t="shared" si="5"/>
        <v>5.5699999999999994</v>
      </c>
      <c r="G19" s="15">
        <f t="shared" si="5"/>
        <v>5.57</v>
      </c>
      <c r="H19" s="15">
        <f t="shared" si="5"/>
        <v>5.5699999999999994</v>
      </c>
      <c r="I19" s="15">
        <f t="shared" si="5"/>
        <v>5.3168181818181814</v>
      </c>
      <c r="J19" s="15">
        <f t="shared" si="5"/>
        <v>5.0751446280991717</v>
      </c>
      <c r="K19" s="15">
        <f t="shared" si="5"/>
        <v>4.8444562359128467</v>
      </c>
      <c r="L19" s="15">
        <f t="shared" si="5"/>
        <v>4.6242536797349896</v>
      </c>
      <c r="M19" s="15">
        <f t="shared" si="5"/>
        <v>4.4140603306561257</v>
      </c>
      <c r="N19" s="15">
        <f t="shared" si="5"/>
        <v>56.279269215865604</v>
      </c>
      <c r="O19" s="12">
        <f>O13</f>
        <v>0.1</v>
      </c>
      <c r="P19" s="1" t="s">
        <v>8</v>
      </c>
    </row>
    <row r="20" spans="2:20" ht="14" thickBot="1">
      <c r="C20" s="17" t="s">
        <v>11</v>
      </c>
      <c r="D20" s="18">
        <f>SUM(D19:N19)</f>
        <v>108.40400227208693</v>
      </c>
      <c r="E20" s="19"/>
      <c r="F20" s="19"/>
      <c r="G20" s="19"/>
      <c r="H20" s="19"/>
      <c r="I20" s="19"/>
      <c r="J20" s="19"/>
      <c r="K20" s="19"/>
      <c r="L20" s="19"/>
      <c r="M20" s="19"/>
      <c r="N20" s="19"/>
      <c r="O20" s="34">
        <v>0.02</v>
      </c>
      <c r="P20" s="1" t="s">
        <v>71</v>
      </c>
      <c r="S20" s="39">
        <f>N18/M18</f>
        <v>12.75</v>
      </c>
      <c r="T20" s="1" t="s">
        <v>75</v>
      </c>
    </row>
    <row r="21" spans="2:20" ht="14" thickBot="1"/>
    <row r="22" spans="2:20" ht="14" thickBot="1">
      <c r="C22" s="21" t="s">
        <v>13</v>
      </c>
      <c r="D22" s="22" t="s">
        <v>14</v>
      </c>
      <c r="E22" s="22" t="s">
        <v>15</v>
      </c>
      <c r="F22" s="23" t="s">
        <v>16</v>
      </c>
    </row>
    <row r="23" spans="2:20">
      <c r="C23" s="24" t="s">
        <v>17</v>
      </c>
      <c r="D23" s="25">
        <v>0.3</v>
      </c>
      <c r="E23" s="15">
        <f>D8</f>
        <v>370.5159727367502</v>
      </c>
      <c r="F23" s="26">
        <f>E23*D23</f>
        <v>111.15479182102506</v>
      </c>
    </row>
    <row r="24" spans="2:20">
      <c r="C24" s="24" t="s">
        <v>18</v>
      </c>
      <c r="D24" s="25">
        <v>0.4</v>
      </c>
      <c r="E24" s="15">
        <f>D14</f>
        <v>187.24420388055123</v>
      </c>
      <c r="F24" s="26">
        <f>E24*D24</f>
        <v>74.89768155222049</v>
      </c>
    </row>
    <row r="25" spans="2:20" ht="14" thickBot="1">
      <c r="C25" s="27" t="s">
        <v>19</v>
      </c>
      <c r="D25" s="28">
        <v>0.3</v>
      </c>
      <c r="E25" s="29">
        <f>D20</f>
        <v>108.40400227208693</v>
      </c>
      <c r="F25" s="30">
        <f>E25*D25</f>
        <v>32.521200681626077</v>
      </c>
    </row>
    <row r="26" spans="2:20" ht="14" thickBot="1">
      <c r="E26" s="31" t="s">
        <v>20</v>
      </c>
      <c r="F26" s="32">
        <f>SUM(F23:F25)</f>
        <v>218.57367405487165</v>
      </c>
    </row>
    <row r="30" spans="2:20" ht="23">
      <c r="C30" s="35"/>
    </row>
  </sheetData>
  <conditionalFormatting sqref="D3">
    <cfRule type="containsText" dxfId="75" priority="1" operator="containsText" text="overvalued">
      <formula>NOT(ISERROR(SEARCH("overvalued",D3)))</formula>
    </cfRule>
    <cfRule type="containsText" dxfId="74" priority="2" operator="containsText" text="undervalued">
      <formula>NOT(ISERROR(SEARCH("undervalued",D3)))</formula>
    </cfRule>
  </conditionalFormatting>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B1:T30"/>
  <sheetViews>
    <sheetView workbookViewId="0">
      <selection activeCell="O7" sqref="O7"/>
    </sheetView>
  </sheetViews>
  <sheetFormatPr baseColWidth="10" defaultColWidth="11.5" defaultRowHeight="13"/>
  <cols>
    <col min="1" max="1" width="4.33203125" style="1" customWidth="1"/>
    <col min="2" max="2" width="11.5" style="1"/>
    <col min="3" max="3" width="23" style="1" customWidth="1"/>
    <col min="4" max="4" width="10.6640625" style="1" bestFit="1" customWidth="1"/>
    <col min="5" max="5" width="7.5" style="1" customWidth="1"/>
    <col min="6" max="6" width="9.6640625" style="1" customWidth="1"/>
    <col min="7" max="13" width="7" style="1" customWidth="1"/>
    <col min="14" max="14" width="10.6640625" style="1" bestFit="1" customWidth="1"/>
    <col min="15" max="15" width="11.5" style="1"/>
    <col min="16" max="16" width="20" style="1" customWidth="1"/>
    <col min="17" max="16384" width="11.5" style="1"/>
  </cols>
  <sheetData>
    <row r="1" spans="2:20">
      <c r="S1" s="2" t="s">
        <v>0</v>
      </c>
    </row>
    <row r="2" spans="2:20" ht="24">
      <c r="B2" s="36" t="str">
        <f ca="1">MID(CELL("filename",A1),FIND("]",CELL("filename",A1))+1,255)</f>
        <v>AT&amp;T</v>
      </c>
      <c r="C2" s="4"/>
      <c r="D2" s="3"/>
      <c r="P2"/>
      <c r="Q2"/>
      <c r="S2" s="5" t="s">
        <v>1</v>
      </c>
    </row>
    <row r="3" spans="2:20">
      <c r="D3" s="6"/>
    </row>
    <row r="4" spans="2:20" ht="29" thickBot="1">
      <c r="B4" s="7"/>
      <c r="N4" s="8" t="s">
        <v>2</v>
      </c>
      <c r="O4" s="9" t="s">
        <v>3</v>
      </c>
      <c r="Q4" s="1" t="s">
        <v>4</v>
      </c>
    </row>
    <row r="5" spans="2:20" ht="16">
      <c r="B5" s="1" t="s">
        <v>5</v>
      </c>
      <c r="C5" s="10" t="s">
        <v>79</v>
      </c>
      <c r="D5" s="11">
        <v>1</v>
      </c>
      <c r="E5" s="11">
        <f t="shared" ref="E5:M5" si="0">D5+1</f>
        <v>2</v>
      </c>
      <c r="F5" s="11">
        <f t="shared" si="0"/>
        <v>3</v>
      </c>
      <c r="G5" s="11">
        <f t="shared" si="0"/>
        <v>4</v>
      </c>
      <c r="H5" s="11">
        <f t="shared" si="0"/>
        <v>5</v>
      </c>
      <c r="I5" s="11">
        <f t="shared" si="0"/>
        <v>6</v>
      </c>
      <c r="J5" s="11">
        <f t="shared" si="0"/>
        <v>7</v>
      </c>
      <c r="K5" s="11">
        <f t="shared" si="0"/>
        <v>8</v>
      </c>
      <c r="L5" s="11">
        <f t="shared" si="0"/>
        <v>9</v>
      </c>
      <c r="M5" s="11">
        <f t="shared" si="0"/>
        <v>10</v>
      </c>
      <c r="N5" s="11">
        <v>10</v>
      </c>
      <c r="O5" s="12">
        <v>0.02</v>
      </c>
      <c r="P5" s="1" t="s">
        <v>6</v>
      </c>
      <c r="R5" s="13"/>
    </row>
    <row r="6" spans="2:20" ht="16">
      <c r="B6" s="1" t="s">
        <v>21</v>
      </c>
      <c r="C6" s="14">
        <v>2.19</v>
      </c>
      <c r="D6" s="15">
        <f>C6*(1+$O$5)</f>
        <v>2.2338</v>
      </c>
      <c r="E6" s="15">
        <f>D6*(1+$O$5)</f>
        <v>2.2784759999999999</v>
      </c>
      <c r="F6" s="15">
        <f>E6*(1+$O$5)</f>
        <v>2.3240455199999999</v>
      </c>
      <c r="G6" s="15">
        <f>F6*(1+$O$5)</f>
        <v>2.3705264304</v>
      </c>
      <c r="H6" s="15">
        <f>G6*(1+$O$5)</f>
        <v>2.4179369590080002</v>
      </c>
      <c r="I6" s="15">
        <f>H6*(1+$O$6)</f>
        <v>2.4662956981881603</v>
      </c>
      <c r="J6" s="15">
        <f>I6*(1+$O$6)</f>
        <v>2.5156216121519237</v>
      </c>
      <c r="K6" s="15">
        <f>J6*(1+$O$6)</f>
        <v>2.5659340443949623</v>
      </c>
      <c r="L6" s="15">
        <f>K6*(1+$O$6)</f>
        <v>2.6172527252828615</v>
      </c>
      <c r="M6" s="15">
        <f>L6*(1+$O$6)</f>
        <v>2.6695977797885186</v>
      </c>
      <c r="N6" s="15">
        <f>M6*(1+O8)/(O7-O8)</f>
        <v>70.744341164395735</v>
      </c>
      <c r="O6" s="12">
        <v>0.02</v>
      </c>
      <c r="P6" s="13" t="s">
        <v>7</v>
      </c>
      <c r="S6"/>
      <c r="T6"/>
    </row>
    <row r="7" spans="2:20" ht="16">
      <c r="C7" s="16"/>
      <c r="D7" s="15">
        <f>D6*(1+$O$7)^($D$5-D5-1)</f>
        <v>2.0307272727272725</v>
      </c>
      <c r="E7" s="15">
        <f t="shared" ref="E7:N7" si="1">E6*(1+$O$7)^($D$5-E5-1)</f>
        <v>1.8830380165289253</v>
      </c>
      <c r="F7" s="15">
        <f t="shared" si="1"/>
        <v>1.7460897971450031</v>
      </c>
      <c r="G7" s="15">
        <f t="shared" si="1"/>
        <v>1.6191014482617303</v>
      </c>
      <c r="H7" s="15">
        <f t="shared" si="1"/>
        <v>1.5013486156608771</v>
      </c>
      <c r="I7" s="15">
        <f t="shared" si="1"/>
        <v>1.3921596254309951</v>
      </c>
      <c r="J7" s="15">
        <f t="shared" si="1"/>
        <v>1.2909116526723772</v>
      </c>
      <c r="K7" s="15">
        <f t="shared" si="1"/>
        <v>1.1970271688416589</v>
      </c>
      <c r="L7" s="15">
        <f t="shared" si="1"/>
        <v>1.1099706474713564</v>
      </c>
      <c r="M7" s="15">
        <f t="shared" si="1"/>
        <v>1.0292455094734394</v>
      </c>
      <c r="N7" s="15">
        <f t="shared" si="1"/>
        <v>27.275006001046144</v>
      </c>
      <c r="O7" s="12">
        <f>Dashboard!K1</f>
        <v>0.1</v>
      </c>
      <c r="P7" s="1" t="s">
        <v>8</v>
      </c>
      <c r="S7"/>
      <c r="T7"/>
    </row>
    <row r="8" spans="2:20" ht="14" thickBot="1">
      <c r="C8" s="17" t="s">
        <v>9</v>
      </c>
      <c r="D8" s="18">
        <f>SUM(D7:N7)</f>
        <v>42.074625755259781</v>
      </c>
      <c r="E8" s="19"/>
      <c r="F8" s="19"/>
      <c r="G8" s="19"/>
      <c r="H8" s="19"/>
      <c r="I8" s="19"/>
      <c r="J8" s="19"/>
      <c r="K8" s="19"/>
      <c r="L8" s="19"/>
      <c r="M8" s="19"/>
      <c r="N8" s="19"/>
      <c r="O8" s="34">
        <v>0.06</v>
      </c>
      <c r="P8" s="1" t="s">
        <v>71</v>
      </c>
      <c r="R8" s="20"/>
      <c r="S8" s="39">
        <f>N6/M6</f>
        <v>26.499999999999996</v>
      </c>
      <c r="T8" s="1" t="s">
        <v>75</v>
      </c>
    </row>
    <row r="10" spans="2:20" ht="31" thickBot="1">
      <c r="N10" s="8" t="s">
        <v>2</v>
      </c>
      <c r="O10" s="9" t="s">
        <v>3</v>
      </c>
      <c r="R10" s="33"/>
    </row>
    <row r="11" spans="2:20" ht="16">
      <c r="B11" s="1" t="s">
        <v>10</v>
      </c>
      <c r="C11" s="10" t="str">
        <f>C5</f>
        <v>DIVIDEND PER SHARE</v>
      </c>
      <c r="D11" s="11">
        <f>D5</f>
        <v>1</v>
      </c>
      <c r="E11" s="11">
        <f t="shared" ref="E11:M11" si="2">D11+1</f>
        <v>2</v>
      </c>
      <c r="F11" s="11">
        <f t="shared" si="2"/>
        <v>3</v>
      </c>
      <c r="G11" s="11">
        <f t="shared" si="2"/>
        <v>4</v>
      </c>
      <c r="H11" s="11">
        <f t="shared" si="2"/>
        <v>5</v>
      </c>
      <c r="I11" s="11">
        <f t="shared" si="2"/>
        <v>6</v>
      </c>
      <c r="J11" s="11">
        <f t="shared" si="2"/>
        <v>7</v>
      </c>
      <c r="K11" s="11">
        <f t="shared" si="2"/>
        <v>8</v>
      </c>
      <c r="L11" s="11">
        <f t="shared" si="2"/>
        <v>9</v>
      </c>
      <c r="M11" s="11">
        <f t="shared" si="2"/>
        <v>10</v>
      </c>
      <c r="N11" s="11">
        <f>N5</f>
        <v>10</v>
      </c>
      <c r="O11" s="12">
        <v>0.01</v>
      </c>
      <c r="P11" s="1" t="s">
        <v>6</v>
      </c>
    </row>
    <row r="12" spans="2:20" ht="16">
      <c r="B12" s="1" t="s">
        <v>22</v>
      </c>
      <c r="C12" s="14">
        <f>C6</f>
        <v>2.19</v>
      </c>
      <c r="D12" s="15">
        <f>C12*(1+$O$11)</f>
        <v>2.2119</v>
      </c>
      <c r="E12" s="15">
        <f>D12*(1+$O$11)</f>
        <v>2.234019</v>
      </c>
      <c r="F12" s="15">
        <f>E12*(1+$O$11)</f>
        <v>2.25635919</v>
      </c>
      <c r="G12" s="15">
        <f>F12*(1+$O$11)</f>
        <v>2.2789227819</v>
      </c>
      <c r="H12" s="15">
        <f>G12*(1+$O$11)</f>
        <v>2.301712009719</v>
      </c>
      <c r="I12" s="15">
        <f>H12*(1+$O$12)</f>
        <v>2.301712009719</v>
      </c>
      <c r="J12" s="15">
        <f>I12*(1+$O$12)</f>
        <v>2.301712009719</v>
      </c>
      <c r="K12" s="15">
        <f>J12*(1+$O$12)</f>
        <v>2.301712009719</v>
      </c>
      <c r="L12" s="15">
        <f>K12*(1+$O$12)</f>
        <v>2.301712009719</v>
      </c>
      <c r="M12" s="15">
        <f>L12*(1+$O$12)</f>
        <v>2.301712009719</v>
      </c>
      <c r="N12" s="15">
        <f>M12*(1+O14)/(O13-O14)</f>
        <v>39.896341501796002</v>
      </c>
      <c r="O12" s="12">
        <v>0</v>
      </c>
      <c r="P12" s="13" t="s">
        <v>7</v>
      </c>
    </row>
    <row r="13" spans="2:20" ht="16">
      <c r="C13" s="16"/>
      <c r="D13" s="15">
        <f>D12*(1+$O$13)^($D$11-D11-1)</f>
        <v>2.0108181818181818</v>
      </c>
      <c r="E13" s="15">
        <f t="shared" ref="E13:M13" si="3">E12*(1+$O$7)^($D$5-E11-1)</f>
        <v>1.8462966942148757</v>
      </c>
      <c r="F13" s="15">
        <f t="shared" si="3"/>
        <v>1.6952360555972947</v>
      </c>
      <c r="G13" s="15">
        <f t="shared" si="3"/>
        <v>1.556534923775698</v>
      </c>
      <c r="H13" s="15">
        <f t="shared" si="3"/>
        <v>1.4291820663758679</v>
      </c>
      <c r="I13" s="15">
        <f t="shared" si="3"/>
        <v>1.2992564239780617</v>
      </c>
      <c r="J13" s="15">
        <f t="shared" si="3"/>
        <v>1.1811422036164196</v>
      </c>
      <c r="K13" s="15">
        <f t="shared" si="3"/>
        <v>1.0737656396512905</v>
      </c>
      <c r="L13" s="15">
        <f t="shared" si="3"/>
        <v>0.97615058150117318</v>
      </c>
      <c r="M13" s="15">
        <f t="shared" si="3"/>
        <v>0.88740961954652098</v>
      </c>
      <c r="N13" s="15">
        <f>N12*(1+$O$7)^($D$5-N11-1)</f>
        <v>15.381766738806364</v>
      </c>
      <c r="O13" s="12">
        <f>O7</f>
        <v>0.1</v>
      </c>
      <c r="P13" s="1" t="s">
        <v>8</v>
      </c>
    </row>
    <row r="14" spans="2:20" ht="14" thickBot="1">
      <c r="C14" s="17" t="s">
        <v>11</v>
      </c>
      <c r="D14" s="18">
        <f>SUM(D13:N13)</f>
        <v>29.337559128881747</v>
      </c>
      <c r="E14" s="19"/>
      <c r="F14" s="19"/>
      <c r="G14" s="19"/>
      <c r="H14" s="19"/>
      <c r="I14" s="19"/>
      <c r="J14" s="19"/>
      <c r="K14" s="19"/>
      <c r="L14" s="19"/>
      <c r="M14" s="19"/>
      <c r="N14" s="19"/>
      <c r="O14" s="34">
        <v>0.04</v>
      </c>
      <c r="P14" s="1" t="s">
        <v>71</v>
      </c>
      <c r="S14" s="39">
        <f>N12/M12</f>
        <v>17.333333333333332</v>
      </c>
      <c r="T14" s="1" t="s">
        <v>75</v>
      </c>
    </row>
    <row r="16" spans="2:20" ht="29" thickBot="1">
      <c r="N16" s="8" t="s">
        <v>2</v>
      </c>
      <c r="O16" s="9" t="s">
        <v>3</v>
      </c>
    </row>
    <row r="17" spans="2:20" ht="16">
      <c r="B17" s="1" t="s">
        <v>12</v>
      </c>
      <c r="C17" s="10" t="str">
        <f>C11</f>
        <v>DIVIDEND PER SHARE</v>
      </c>
      <c r="D17" s="11">
        <f>D5</f>
        <v>1</v>
      </c>
      <c r="E17" s="11">
        <f t="shared" ref="E17:M17" si="4">D17+1</f>
        <v>2</v>
      </c>
      <c r="F17" s="11">
        <f t="shared" si="4"/>
        <v>3</v>
      </c>
      <c r="G17" s="11">
        <f t="shared" si="4"/>
        <v>4</v>
      </c>
      <c r="H17" s="11">
        <f t="shared" si="4"/>
        <v>5</v>
      </c>
      <c r="I17" s="11">
        <f t="shared" si="4"/>
        <v>6</v>
      </c>
      <c r="J17" s="11">
        <f t="shared" si="4"/>
        <v>7</v>
      </c>
      <c r="K17" s="11">
        <f t="shared" si="4"/>
        <v>8</v>
      </c>
      <c r="L17" s="11">
        <f t="shared" si="4"/>
        <v>9</v>
      </c>
      <c r="M17" s="11">
        <f t="shared" si="4"/>
        <v>10</v>
      </c>
      <c r="N17" s="11">
        <f>N5</f>
        <v>10</v>
      </c>
      <c r="O17" s="12">
        <v>0</v>
      </c>
      <c r="P17" s="1" t="s">
        <v>6</v>
      </c>
    </row>
    <row r="18" spans="2:20" ht="16">
      <c r="B18" s="1" t="s">
        <v>23</v>
      </c>
      <c r="C18" s="14">
        <f>C6</f>
        <v>2.19</v>
      </c>
      <c r="D18" s="15">
        <f>C18*(1+$O$17)</f>
        <v>2.19</v>
      </c>
      <c r="E18" s="15">
        <f>D18*(1+$O$17)</f>
        <v>2.19</v>
      </c>
      <c r="F18" s="15">
        <f>E18*(1+$O$17)</f>
        <v>2.19</v>
      </c>
      <c r="G18" s="15">
        <f>F18*(1+$O$17)</f>
        <v>2.19</v>
      </c>
      <c r="H18" s="15">
        <f>G18*(1+$O$17)</f>
        <v>2.19</v>
      </c>
      <c r="I18" s="15">
        <f>H18*(1+$O$18)</f>
        <v>2.1680999999999999</v>
      </c>
      <c r="J18" s="15">
        <f>I18*(1+$O$18)</f>
        <v>2.1464189999999999</v>
      </c>
      <c r="K18" s="15">
        <f>J18*(1+$O$18)</f>
        <v>2.1249548099999997</v>
      </c>
      <c r="L18" s="15">
        <f>K18*(1+$O$18)</f>
        <v>2.1037052618999996</v>
      </c>
      <c r="M18" s="15">
        <f>L18*(1+$O$18)</f>
        <v>2.0826682092809996</v>
      </c>
      <c r="N18" s="15">
        <f>M18*(1+O20)/(O19-O20)</f>
        <v>26.554019668332746</v>
      </c>
      <c r="O18" s="12">
        <v>-0.01</v>
      </c>
      <c r="P18" s="13" t="s">
        <v>7</v>
      </c>
    </row>
    <row r="19" spans="2:20" ht="16">
      <c r="C19" s="16"/>
      <c r="D19" s="15">
        <f>D18*(1+$O$19)^($D$17-D17-1)</f>
        <v>1.9909090909090907</v>
      </c>
      <c r="E19" s="15">
        <f t="shared" ref="E19:N19" si="5">E18*(1+$O$19)^($D$17-E17-1)</f>
        <v>1.8099173553719006</v>
      </c>
      <c r="F19" s="15">
        <f t="shared" si="5"/>
        <v>1.6453794139744549</v>
      </c>
      <c r="G19" s="15">
        <f t="shared" si="5"/>
        <v>1.4957994672495043</v>
      </c>
      <c r="H19" s="15">
        <f t="shared" si="5"/>
        <v>1.3598176974995493</v>
      </c>
      <c r="I19" s="15">
        <f t="shared" si="5"/>
        <v>1.2238359277495943</v>
      </c>
      <c r="J19" s="15">
        <f t="shared" si="5"/>
        <v>1.1014523349746346</v>
      </c>
      <c r="K19" s="15">
        <f t="shared" si="5"/>
        <v>0.99130710147717116</v>
      </c>
      <c r="L19" s="15">
        <f t="shared" si="5"/>
        <v>0.89217639132945392</v>
      </c>
      <c r="M19" s="15">
        <f t="shared" si="5"/>
        <v>0.80295875219650847</v>
      </c>
      <c r="N19" s="15">
        <f t="shared" si="5"/>
        <v>10.237724090505484</v>
      </c>
      <c r="O19" s="12">
        <f>O13</f>
        <v>0.1</v>
      </c>
      <c r="P19" s="1" t="s">
        <v>8</v>
      </c>
    </row>
    <row r="20" spans="2:20" ht="14" thickBot="1">
      <c r="C20" s="17" t="s">
        <v>11</v>
      </c>
      <c r="D20" s="18">
        <f>SUM(D19:N19)</f>
        <v>23.551277623237347</v>
      </c>
      <c r="E20" s="19"/>
      <c r="F20" s="19"/>
      <c r="G20" s="19"/>
      <c r="H20" s="19"/>
      <c r="I20" s="19"/>
      <c r="J20" s="19"/>
      <c r="K20" s="19"/>
      <c r="L20" s="19"/>
      <c r="M20" s="19"/>
      <c r="N20" s="19"/>
      <c r="O20" s="34">
        <v>0.02</v>
      </c>
      <c r="P20" s="1" t="s">
        <v>71</v>
      </c>
      <c r="S20" s="39">
        <f>N18/M18</f>
        <v>12.75</v>
      </c>
      <c r="T20" s="1" t="s">
        <v>75</v>
      </c>
    </row>
    <row r="21" spans="2:20" ht="14" thickBot="1"/>
    <row r="22" spans="2:20" ht="14" thickBot="1">
      <c r="C22" s="21" t="s">
        <v>13</v>
      </c>
      <c r="D22" s="22" t="s">
        <v>14</v>
      </c>
      <c r="E22" s="22" t="s">
        <v>15</v>
      </c>
      <c r="F22" s="23" t="s">
        <v>16</v>
      </c>
    </row>
    <row r="23" spans="2:20">
      <c r="C23" s="24" t="s">
        <v>17</v>
      </c>
      <c r="D23" s="25">
        <v>0.3</v>
      </c>
      <c r="E23" s="15">
        <f>D8</f>
        <v>42.074625755259781</v>
      </c>
      <c r="F23" s="26">
        <f>E23*D23</f>
        <v>12.622387726577934</v>
      </c>
    </row>
    <row r="24" spans="2:20">
      <c r="C24" s="24" t="s">
        <v>18</v>
      </c>
      <c r="D24" s="25">
        <v>0.4</v>
      </c>
      <c r="E24" s="15">
        <f>D14</f>
        <v>29.337559128881747</v>
      </c>
      <c r="F24" s="26">
        <f>E24*D24</f>
        <v>11.7350236515527</v>
      </c>
    </row>
    <row r="25" spans="2:20" ht="14" thickBot="1">
      <c r="C25" s="27" t="s">
        <v>19</v>
      </c>
      <c r="D25" s="28">
        <v>0.3</v>
      </c>
      <c r="E25" s="29">
        <f>D20</f>
        <v>23.551277623237347</v>
      </c>
      <c r="F25" s="30">
        <f>E25*D25</f>
        <v>7.0653832869712039</v>
      </c>
    </row>
    <row r="26" spans="2:20" ht="14" thickBot="1">
      <c r="E26" s="31" t="s">
        <v>20</v>
      </c>
      <c r="F26" s="32">
        <f>SUM(F23:F25)</f>
        <v>31.42279466510184</v>
      </c>
    </row>
    <row r="30" spans="2:20" ht="23">
      <c r="C30" s="35"/>
    </row>
  </sheetData>
  <conditionalFormatting sqref="D3">
    <cfRule type="containsText" dxfId="73" priority="1" operator="containsText" text="overvalued">
      <formula>NOT(ISERROR(SEARCH("overvalued",D3)))</formula>
    </cfRule>
    <cfRule type="containsText" dxfId="72" priority="2" operator="containsText" text="undervalued">
      <formula>NOT(ISERROR(SEARCH("undervalued",D3)))</formula>
    </cfRule>
  </conditionalFormatting>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B1:T30"/>
  <sheetViews>
    <sheetView workbookViewId="0">
      <selection activeCell="O19" sqref="O19"/>
    </sheetView>
  </sheetViews>
  <sheetFormatPr baseColWidth="10" defaultColWidth="11.5" defaultRowHeight="13"/>
  <cols>
    <col min="1" max="1" width="4.33203125" style="1" customWidth="1"/>
    <col min="2" max="2" width="11.5" style="1"/>
    <col min="3" max="3" width="23" style="1" customWidth="1"/>
    <col min="4" max="4" width="10.6640625" style="1" bestFit="1" customWidth="1"/>
    <col min="5" max="5" width="7.5" style="1" customWidth="1"/>
    <col min="6" max="6" width="9.6640625" style="1" customWidth="1"/>
    <col min="7" max="13" width="7" style="1" customWidth="1"/>
    <col min="14" max="14" width="10.6640625" style="1" bestFit="1" customWidth="1"/>
    <col min="15" max="15" width="11.5" style="1"/>
    <col min="16" max="16" width="20" style="1" customWidth="1"/>
    <col min="17" max="16384" width="11.5" style="1"/>
  </cols>
  <sheetData>
    <row r="1" spans="2:20">
      <c r="S1" s="2" t="s">
        <v>0</v>
      </c>
    </row>
    <row r="2" spans="2:20" ht="24">
      <c r="B2" s="36" t="str">
        <f ca="1">MID(CELL("filename",A1),FIND("]",CELL("filename",A1))+1,255)</f>
        <v>Atlantica</v>
      </c>
      <c r="C2" s="4"/>
      <c r="D2" s="3"/>
      <c r="P2"/>
      <c r="Q2"/>
      <c r="S2" s="5" t="s">
        <v>1</v>
      </c>
    </row>
    <row r="3" spans="2:20">
      <c r="D3" s="6"/>
    </row>
    <row r="4" spans="2:20" ht="29" thickBot="1">
      <c r="B4" s="7"/>
      <c r="N4" s="8" t="s">
        <v>2</v>
      </c>
      <c r="O4" s="9" t="s">
        <v>3</v>
      </c>
      <c r="Q4" s="1" t="s">
        <v>4</v>
      </c>
    </row>
    <row r="5" spans="2:20" ht="16">
      <c r="B5" s="1" t="s">
        <v>5</v>
      </c>
      <c r="C5" s="10" t="s">
        <v>79</v>
      </c>
      <c r="D5" s="11">
        <v>1</v>
      </c>
      <c r="E5" s="11">
        <f t="shared" ref="E5:M5" si="0">D5+1</f>
        <v>2</v>
      </c>
      <c r="F5" s="11">
        <f t="shared" si="0"/>
        <v>3</v>
      </c>
      <c r="G5" s="11">
        <f t="shared" si="0"/>
        <v>4</v>
      </c>
      <c r="H5" s="11">
        <f t="shared" si="0"/>
        <v>5</v>
      </c>
      <c r="I5" s="11">
        <f t="shared" si="0"/>
        <v>6</v>
      </c>
      <c r="J5" s="11">
        <f t="shared" si="0"/>
        <v>7</v>
      </c>
      <c r="K5" s="11">
        <f t="shared" si="0"/>
        <v>8</v>
      </c>
      <c r="L5" s="11">
        <f t="shared" si="0"/>
        <v>9</v>
      </c>
      <c r="M5" s="11">
        <f t="shared" si="0"/>
        <v>10</v>
      </c>
      <c r="N5" s="11">
        <v>10</v>
      </c>
      <c r="O5" s="12">
        <v>0.04</v>
      </c>
      <c r="P5" s="1" t="s">
        <v>6</v>
      </c>
      <c r="R5" s="13"/>
    </row>
    <row r="6" spans="2:20" ht="16">
      <c r="B6" s="1" t="s">
        <v>21</v>
      </c>
      <c r="C6" s="14">
        <v>2.0699999999999998</v>
      </c>
      <c r="D6" s="15">
        <f>C6*(1+$O$5)</f>
        <v>2.1528</v>
      </c>
      <c r="E6" s="15">
        <f>D6*(1+$O$5)</f>
        <v>2.238912</v>
      </c>
      <c r="F6" s="15">
        <f>E6*(1+$O$5)</f>
        <v>2.3284684800000002</v>
      </c>
      <c r="G6" s="15">
        <f>F6*(1+$O$5)</f>
        <v>2.4216072192000002</v>
      </c>
      <c r="H6" s="15">
        <f>G6*(1+$O$5)</f>
        <v>2.5184715079680005</v>
      </c>
      <c r="I6" s="15">
        <f>H6*(1+$O$6)</f>
        <v>2.5940256532070407</v>
      </c>
      <c r="J6" s="15">
        <f>I6*(1+$O$6)</f>
        <v>2.6718464228032519</v>
      </c>
      <c r="K6" s="15">
        <f>J6*(1+$O$6)</f>
        <v>2.7520018154873496</v>
      </c>
      <c r="L6" s="15">
        <f>K6*(1+$O$6)</f>
        <v>2.8345618699519703</v>
      </c>
      <c r="M6" s="15">
        <f>L6*(1+$O$6)</f>
        <v>2.9195987260505296</v>
      </c>
      <c r="N6" s="15">
        <f>M6*(1+O8)/(O7-O8)</f>
        <v>77.369366240339033</v>
      </c>
      <c r="O6" s="12">
        <v>0.03</v>
      </c>
      <c r="P6" s="13" t="s">
        <v>7</v>
      </c>
      <c r="S6"/>
      <c r="T6"/>
    </row>
    <row r="7" spans="2:20" ht="16">
      <c r="C7" s="16"/>
      <c r="D7" s="15">
        <f>D6*(1+$O$7)^($D$5-D5-1)</f>
        <v>1.957090909090909</v>
      </c>
      <c r="E7" s="15">
        <f t="shared" ref="E7:N7" si="1">E6*(1+$O$7)^($D$5-E5-1)</f>
        <v>1.8503404958677685</v>
      </c>
      <c r="F7" s="15">
        <f t="shared" si="1"/>
        <v>1.749412832456799</v>
      </c>
      <c r="G7" s="15">
        <f t="shared" si="1"/>
        <v>1.6539903143227919</v>
      </c>
      <c r="H7" s="15">
        <f t="shared" si="1"/>
        <v>1.5637726608142759</v>
      </c>
      <c r="I7" s="15">
        <f t="shared" si="1"/>
        <v>1.4642598551260948</v>
      </c>
      <c r="J7" s="15">
        <f t="shared" si="1"/>
        <v>1.3710796825271612</v>
      </c>
      <c r="K7" s="15">
        <f t="shared" si="1"/>
        <v>1.2838291572754328</v>
      </c>
      <c r="L7" s="15">
        <f t="shared" si="1"/>
        <v>1.2021309381760872</v>
      </c>
      <c r="M7" s="15">
        <f t="shared" si="1"/>
        <v>1.1256316966557907</v>
      </c>
      <c r="N7" s="15">
        <f t="shared" si="1"/>
        <v>29.829239961378455</v>
      </c>
      <c r="O7" s="12">
        <f>Dashboard!K1</f>
        <v>0.1</v>
      </c>
      <c r="P7" s="1" t="s">
        <v>8</v>
      </c>
      <c r="S7"/>
      <c r="T7"/>
    </row>
    <row r="8" spans="2:20" ht="14" thickBot="1">
      <c r="C8" s="17" t="s">
        <v>9</v>
      </c>
      <c r="D8" s="18">
        <f>SUM(D7:N7)</f>
        <v>45.050778503691568</v>
      </c>
      <c r="E8" s="19"/>
      <c r="F8" s="19"/>
      <c r="G8" s="19"/>
      <c r="H8" s="19"/>
      <c r="I8" s="19"/>
      <c r="J8" s="19"/>
      <c r="K8" s="19"/>
      <c r="L8" s="19"/>
      <c r="M8" s="19"/>
      <c r="N8" s="19"/>
      <c r="O8" s="34">
        <v>0.06</v>
      </c>
      <c r="P8" s="1" t="s">
        <v>71</v>
      </c>
      <c r="R8" s="20"/>
      <c r="S8" s="39">
        <f>N6/M6</f>
        <v>26.5</v>
      </c>
      <c r="T8" s="1" t="s">
        <v>75</v>
      </c>
    </row>
    <row r="10" spans="2:20" ht="31" thickBot="1">
      <c r="N10" s="8" t="s">
        <v>2</v>
      </c>
      <c r="O10" s="9" t="s">
        <v>3</v>
      </c>
      <c r="R10" s="33"/>
    </row>
    <row r="11" spans="2:20" ht="16">
      <c r="B11" s="1" t="s">
        <v>10</v>
      </c>
      <c r="C11" s="10" t="str">
        <f>C5</f>
        <v>DIVIDEND PER SHARE</v>
      </c>
      <c r="D11" s="11">
        <f>D5</f>
        <v>1</v>
      </c>
      <c r="E11" s="11">
        <f t="shared" ref="E11:M11" si="2">D11+1</f>
        <v>2</v>
      </c>
      <c r="F11" s="11">
        <f t="shared" si="2"/>
        <v>3</v>
      </c>
      <c r="G11" s="11">
        <f t="shared" si="2"/>
        <v>4</v>
      </c>
      <c r="H11" s="11">
        <f t="shared" si="2"/>
        <v>5</v>
      </c>
      <c r="I11" s="11">
        <f t="shared" si="2"/>
        <v>6</v>
      </c>
      <c r="J11" s="11">
        <f t="shared" si="2"/>
        <v>7</v>
      </c>
      <c r="K11" s="11">
        <f t="shared" si="2"/>
        <v>8</v>
      </c>
      <c r="L11" s="11">
        <f t="shared" si="2"/>
        <v>9</v>
      </c>
      <c r="M11" s="11">
        <f t="shared" si="2"/>
        <v>10</v>
      </c>
      <c r="N11" s="11">
        <f>N5</f>
        <v>10</v>
      </c>
      <c r="O11" s="12">
        <v>0.02</v>
      </c>
      <c r="P11" s="1" t="s">
        <v>6</v>
      </c>
    </row>
    <row r="12" spans="2:20" ht="16">
      <c r="B12" s="1" t="s">
        <v>22</v>
      </c>
      <c r="C12" s="14">
        <f>C6</f>
        <v>2.0699999999999998</v>
      </c>
      <c r="D12" s="15">
        <f>C12*(1+$O$11)</f>
        <v>2.1113999999999997</v>
      </c>
      <c r="E12" s="15">
        <f>D12*(1+$O$11)</f>
        <v>2.1536279999999999</v>
      </c>
      <c r="F12" s="15">
        <f>E12*(1+$O$11)</f>
        <v>2.19670056</v>
      </c>
      <c r="G12" s="15">
        <f>F12*(1+$O$11)</f>
        <v>2.2406345712000002</v>
      </c>
      <c r="H12" s="15">
        <f>G12*(1+$O$11)</f>
        <v>2.2854472626240003</v>
      </c>
      <c r="I12" s="15">
        <f>H12*(1+$O$12)</f>
        <v>2.3083017352502404</v>
      </c>
      <c r="J12" s="15">
        <f>I12*(1+$O$12)</f>
        <v>2.3313847526027427</v>
      </c>
      <c r="K12" s="15">
        <f>J12*(1+$O$12)</f>
        <v>2.3546986001287702</v>
      </c>
      <c r="L12" s="15">
        <f>K12*(1+$O$12)</f>
        <v>2.378245586130058</v>
      </c>
      <c r="M12" s="15">
        <f>L12*(1+$O$12)</f>
        <v>2.4020280419913584</v>
      </c>
      <c r="N12" s="15">
        <f>M12*(1+O14)/(O13-O14)</f>
        <v>41.635152727850205</v>
      </c>
      <c r="O12" s="12">
        <v>0.01</v>
      </c>
      <c r="P12" s="13" t="s">
        <v>7</v>
      </c>
    </row>
    <row r="13" spans="2:20" ht="16">
      <c r="C13" s="16"/>
      <c r="D13" s="15">
        <f>D12*(1+$O$13)^($D$11-D11-1)</f>
        <v>1.9194545454545451</v>
      </c>
      <c r="E13" s="15">
        <f t="shared" ref="E13:M13" si="3">E12*(1+$O$7)^($D$5-E11-1)</f>
        <v>1.7798578512396692</v>
      </c>
      <c r="F13" s="15">
        <f t="shared" si="3"/>
        <v>1.6504136438767838</v>
      </c>
      <c r="G13" s="15">
        <f t="shared" si="3"/>
        <v>1.5303835606857452</v>
      </c>
      <c r="H13" s="15">
        <f t="shared" si="3"/>
        <v>1.4190829380904182</v>
      </c>
      <c r="I13" s="15">
        <f t="shared" si="3"/>
        <v>1.3029761522466567</v>
      </c>
      <c r="J13" s="15">
        <f t="shared" si="3"/>
        <v>1.1963690125173845</v>
      </c>
      <c r="K13" s="15">
        <f t="shared" si="3"/>
        <v>1.0984842751295987</v>
      </c>
      <c r="L13" s="15">
        <f t="shared" si="3"/>
        <v>1.0086082889826313</v>
      </c>
      <c r="M13" s="15">
        <f t="shared" si="3"/>
        <v>0.92608579261132506</v>
      </c>
      <c r="N13" s="15">
        <f>N12*(1+$O$7)^($D$5-N11-1)</f>
        <v>16.052153738596299</v>
      </c>
      <c r="O13" s="12">
        <f>O7</f>
        <v>0.1</v>
      </c>
      <c r="P13" s="1" t="s">
        <v>8</v>
      </c>
    </row>
    <row r="14" spans="2:20" ht="14" thickBot="1">
      <c r="C14" s="17" t="s">
        <v>11</v>
      </c>
      <c r="D14" s="18">
        <f>SUM(D13:N13)</f>
        <v>29.883869799431057</v>
      </c>
      <c r="E14" s="19"/>
      <c r="F14" s="19"/>
      <c r="G14" s="19"/>
      <c r="H14" s="19"/>
      <c r="I14" s="19"/>
      <c r="J14" s="19"/>
      <c r="K14" s="19"/>
      <c r="L14" s="19"/>
      <c r="M14" s="19"/>
      <c r="N14" s="19"/>
      <c r="O14" s="34">
        <v>0.04</v>
      </c>
      <c r="P14" s="1" t="s">
        <v>71</v>
      </c>
      <c r="S14" s="39">
        <f>N12/M12</f>
        <v>17.333333333333329</v>
      </c>
      <c r="T14" s="1" t="s">
        <v>75</v>
      </c>
    </row>
    <row r="16" spans="2:20" ht="29" thickBot="1">
      <c r="N16" s="8" t="s">
        <v>2</v>
      </c>
      <c r="O16" s="9" t="s">
        <v>3</v>
      </c>
    </row>
    <row r="17" spans="2:20" ht="16">
      <c r="B17" s="1" t="s">
        <v>12</v>
      </c>
      <c r="C17" s="10" t="str">
        <f>C11</f>
        <v>DIVIDEND PER SHARE</v>
      </c>
      <c r="D17" s="11">
        <f>D5</f>
        <v>1</v>
      </c>
      <c r="E17" s="11">
        <f t="shared" ref="E17:M17" si="4">D17+1</f>
        <v>2</v>
      </c>
      <c r="F17" s="11">
        <f t="shared" si="4"/>
        <v>3</v>
      </c>
      <c r="G17" s="11">
        <f t="shared" si="4"/>
        <v>4</v>
      </c>
      <c r="H17" s="11">
        <f t="shared" si="4"/>
        <v>5</v>
      </c>
      <c r="I17" s="11">
        <f t="shared" si="4"/>
        <v>6</v>
      </c>
      <c r="J17" s="11">
        <f t="shared" si="4"/>
        <v>7</v>
      </c>
      <c r="K17" s="11">
        <f t="shared" si="4"/>
        <v>8</v>
      </c>
      <c r="L17" s="11">
        <f t="shared" si="4"/>
        <v>9</v>
      </c>
      <c r="M17" s="11">
        <f t="shared" si="4"/>
        <v>10</v>
      </c>
      <c r="N17" s="11">
        <f>N5</f>
        <v>10</v>
      </c>
      <c r="O17" s="12">
        <v>0</v>
      </c>
      <c r="P17" s="1" t="s">
        <v>6</v>
      </c>
    </row>
    <row r="18" spans="2:20" ht="16">
      <c r="B18" s="1" t="s">
        <v>23</v>
      </c>
      <c r="C18" s="14">
        <f>C6</f>
        <v>2.0699999999999998</v>
      </c>
      <c r="D18" s="15">
        <f>C18*(1+$O$17)</f>
        <v>2.0699999999999998</v>
      </c>
      <c r="E18" s="15">
        <f>D18*(1+$O$17)</f>
        <v>2.0699999999999998</v>
      </c>
      <c r="F18" s="15">
        <f>E18*(1+$O$17)</f>
        <v>2.0699999999999998</v>
      </c>
      <c r="G18" s="15">
        <f>F18*(1+$O$17)</f>
        <v>2.0699999999999998</v>
      </c>
      <c r="H18" s="15">
        <f>G18*(1+$O$17)</f>
        <v>2.0699999999999998</v>
      </c>
      <c r="I18" s="15">
        <f>H18*(1+$O$18)</f>
        <v>2.0492999999999997</v>
      </c>
      <c r="J18" s="15">
        <f>I18*(1+$O$18)</f>
        <v>2.0288069999999996</v>
      </c>
      <c r="K18" s="15">
        <f>J18*(1+$O$18)</f>
        <v>2.0085189299999997</v>
      </c>
      <c r="L18" s="15">
        <f>K18*(1+$O$18)</f>
        <v>1.9884337406999997</v>
      </c>
      <c r="M18" s="15">
        <f>L18*(1+$O$18)</f>
        <v>1.9685494032929998</v>
      </c>
      <c r="N18" s="15">
        <f>M18*(1+O20)/(O19-O20)</f>
        <v>25.09900489198575</v>
      </c>
      <c r="O18" s="12">
        <v>-0.01</v>
      </c>
      <c r="P18" s="13" t="s">
        <v>7</v>
      </c>
    </row>
    <row r="19" spans="2:20" ht="16">
      <c r="C19" s="16"/>
      <c r="D19" s="15">
        <f>D18*(1+$O$19)^($D$17-D17-1)</f>
        <v>1.8818181818181816</v>
      </c>
      <c r="E19" s="15">
        <f t="shared" ref="E19:N19" si="5">E18*(1+$O$19)^($D$17-E17-1)</f>
        <v>1.7107438016528922</v>
      </c>
      <c r="F19" s="15">
        <f t="shared" si="5"/>
        <v>1.5552216378662653</v>
      </c>
      <c r="G19" s="15">
        <f t="shared" si="5"/>
        <v>1.4138378526056958</v>
      </c>
      <c r="H19" s="15">
        <f t="shared" si="5"/>
        <v>1.2853071387324506</v>
      </c>
      <c r="I19" s="15">
        <f t="shared" si="5"/>
        <v>1.1567764248592054</v>
      </c>
      <c r="J19" s="15">
        <f t="shared" si="5"/>
        <v>1.0410987823732847</v>
      </c>
      <c r="K19" s="15">
        <f t="shared" si="5"/>
        <v>0.93698890413595626</v>
      </c>
      <c r="L19" s="15">
        <f t="shared" si="5"/>
        <v>0.84329001372236057</v>
      </c>
      <c r="M19" s="15">
        <f t="shared" si="5"/>
        <v>0.75896101235012448</v>
      </c>
      <c r="N19" s="15">
        <f t="shared" si="5"/>
        <v>9.6767529074640883</v>
      </c>
      <c r="O19" s="12">
        <f>O13</f>
        <v>0.1</v>
      </c>
      <c r="P19" s="1" t="s">
        <v>8</v>
      </c>
    </row>
    <row r="20" spans="2:20" ht="14" thickBot="1">
      <c r="C20" s="17" t="s">
        <v>11</v>
      </c>
      <c r="D20" s="18">
        <f>SUM(D19:N19)</f>
        <v>22.260796657580503</v>
      </c>
      <c r="E20" s="19"/>
      <c r="F20" s="19"/>
      <c r="G20" s="19"/>
      <c r="H20" s="19"/>
      <c r="I20" s="19"/>
      <c r="J20" s="19"/>
      <c r="K20" s="19"/>
      <c r="L20" s="19"/>
      <c r="M20" s="19"/>
      <c r="N20" s="19"/>
      <c r="O20" s="34">
        <v>0.02</v>
      </c>
      <c r="P20" s="1" t="s">
        <v>71</v>
      </c>
      <c r="S20" s="39">
        <f>N18/M18</f>
        <v>12.750000000000002</v>
      </c>
      <c r="T20" s="1" t="s">
        <v>75</v>
      </c>
    </row>
    <row r="21" spans="2:20" ht="14" thickBot="1"/>
    <row r="22" spans="2:20" ht="14" thickBot="1">
      <c r="C22" s="21" t="s">
        <v>13</v>
      </c>
      <c r="D22" s="22" t="s">
        <v>14</v>
      </c>
      <c r="E22" s="22" t="s">
        <v>15</v>
      </c>
      <c r="F22" s="23" t="s">
        <v>16</v>
      </c>
    </row>
    <row r="23" spans="2:20">
      <c r="C23" s="24" t="s">
        <v>17</v>
      </c>
      <c r="D23" s="25">
        <v>0.3</v>
      </c>
      <c r="E23" s="15">
        <f>D8</f>
        <v>45.050778503691568</v>
      </c>
      <c r="F23" s="26">
        <f>E23*D23</f>
        <v>13.515233551107469</v>
      </c>
    </row>
    <row r="24" spans="2:20">
      <c r="C24" s="24" t="s">
        <v>18</v>
      </c>
      <c r="D24" s="25">
        <v>0.4</v>
      </c>
      <c r="E24" s="15">
        <f>D14</f>
        <v>29.883869799431057</v>
      </c>
      <c r="F24" s="26">
        <f>E24*D24</f>
        <v>11.953547919772424</v>
      </c>
    </row>
    <row r="25" spans="2:20" ht="14" thickBot="1">
      <c r="C25" s="27" t="s">
        <v>19</v>
      </c>
      <c r="D25" s="28">
        <v>0.3</v>
      </c>
      <c r="E25" s="29">
        <f>D20</f>
        <v>22.260796657580503</v>
      </c>
      <c r="F25" s="30">
        <f>E25*D25</f>
        <v>6.6782389972741507</v>
      </c>
    </row>
    <row r="26" spans="2:20" ht="14" thickBot="1">
      <c r="E26" s="31" t="s">
        <v>20</v>
      </c>
      <c r="F26" s="32">
        <f>SUM(F23:F25)</f>
        <v>32.147020468154047</v>
      </c>
    </row>
    <row r="30" spans="2:20" ht="23">
      <c r="C30" s="35"/>
    </row>
  </sheetData>
  <conditionalFormatting sqref="D3">
    <cfRule type="containsText" dxfId="71" priority="1" operator="containsText" text="overvalued">
      <formula>NOT(ISERROR(SEARCH("overvalued",D3)))</formula>
    </cfRule>
    <cfRule type="containsText" dxfId="70" priority="2" operator="containsText" text="undervalued">
      <formula>NOT(ISERROR(SEARCH("undervalued",D3)))</formula>
    </cfRule>
  </conditionalFormatting>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7030A0"/>
  </sheetPr>
  <dimension ref="B1:T30"/>
  <sheetViews>
    <sheetView workbookViewId="0">
      <selection activeCell="O11" sqref="O11:O20"/>
    </sheetView>
  </sheetViews>
  <sheetFormatPr baseColWidth="10" defaultColWidth="11.5" defaultRowHeight="13"/>
  <cols>
    <col min="1" max="1" width="4.33203125" style="1" customWidth="1"/>
    <col min="2" max="2" width="11.5" style="1"/>
    <col min="3" max="3" width="23" style="1" customWidth="1"/>
    <col min="4" max="4" width="10.6640625" style="1" bestFit="1" customWidth="1"/>
    <col min="5" max="5" width="7.5" style="1" customWidth="1"/>
    <col min="6" max="6" width="9.6640625" style="1" customWidth="1"/>
    <col min="7" max="13" width="7" style="1" customWidth="1"/>
    <col min="14" max="14" width="10.6640625" style="1" bestFit="1" customWidth="1"/>
    <col min="15" max="15" width="11.5" style="1"/>
    <col min="16" max="16" width="20" style="1" customWidth="1"/>
    <col min="17" max="16384" width="11.5" style="1"/>
  </cols>
  <sheetData>
    <row r="1" spans="2:20">
      <c r="S1" s="2" t="s">
        <v>0</v>
      </c>
    </row>
    <row r="2" spans="2:20" ht="24">
      <c r="B2" s="36" t="str">
        <f ca="1">MID(CELL("filename",A1),FIND("]",CELL("filename",A1))+1,255)</f>
        <v>BMO</v>
      </c>
      <c r="C2" s="4"/>
      <c r="D2" s="3"/>
      <c r="P2"/>
      <c r="Q2"/>
      <c r="S2" s="5" t="s">
        <v>1</v>
      </c>
    </row>
    <row r="3" spans="2:20">
      <c r="D3" s="6"/>
    </row>
    <row r="4" spans="2:20" ht="29" thickBot="1">
      <c r="B4" s="7"/>
      <c r="N4" s="8" t="s">
        <v>2</v>
      </c>
      <c r="O4" s="9" t="s">
        <v>3</v>
      </c>
      <c r="Q4" s="1" t="s">
        <v>4</v>
      </c>
    </row>
    <row r="5" spans="2:20" ht="16">
      <c r="B5" s="1" t="s">
        <v>5</v>
      </c>
      <c r="C5" s="10" t="s">
        <v>82</v>
      </c>
      <c r="D5" s="11" t="s">
        <v>83</v>
      </c>
      <c r="E5" s="11" t="s">
        <v>84</v>
      </c>
      <c r="F5" s="11"/>
      <c r="G5" s="11"/>
      <c r="H5" s="11"/>
      <c r="I5" s="11"/>
      <c r="J5" s="11"/>
      <c r="K5" s="11"/>
      <c r="L5" s="11"/>
      <c r="M5" s="11"/>
      <c r="N5" s="11"/>
      <c r="O5" s="12"/>
      <c r="P5" s="1" t="s">
        <v>6</v>
      </c>
      <c r="R5" s="13"/>
    </row>
    <row r="6" spans="2:20" ht="16">
      <c r="B6" s="1" t="s">
        <v>21</v>
      </c>
      <c r="C6" s="14">
        <v>16.7</v>
      </c>
      <c r="D6" s="15">
        <v>62.46</v>
      </c>
      <c r="E6" s="15">
        <f>(D6-O7*100)*C6</f>
        <v>876.08199999999999</v>
      </c>
      <c r="F6" s="15"/>
      <c r="G6" s="15"/>
      <c r="H6" s="15"/>
      <c r="I6" s="15"/>
      <c r="J6" s="15"/>
      <c r="K6" s="15"/>
      <c r="L6" s="15"/>
      <c r="M6" s="15"/>
      <c r="N6" s="15">
        <f>E6/(O7*100-O8*100)</f>
        <v>219.0205</v>
      </c>
      <c r="O6" s="12"/>
      <c r="P6" s="13" t="s">
        <v>7</v>
      </c>
      <c r="S6"/>
      <c r="T6"/>
    </row>
    <row r="7" spans="2:20" ht="16">
      <c r="C7" s="16"/>
      <c r="D7" s="15"/>
      <c r="E7" s="15"/>
      <c r="F7" s="15"/>
      <c r="G7" s="15"/>
      <c r="H7" s="15"/>
      <c r="I7" s="15"/>
      <c r="J7" s="15"/>
      <c r="K7" s="15"/>
      <c r="L7" s="15"/>
      <c r="M7" s="15"/>
      <c r="N7" s="15"/>
      <c r="O7" s="12">
        <f>Dashboard!K1</f>
        <v>0.1</v>
      </c>
      <c r="P7" s="1" t="s">
        <v>8</v>
      </c>
      <c r="S7"/>
      <c r="T7"/>
    </row>
    <row r="8" spans="2:20" ht="14" thickBot="1">
      <c r="C8" s="17" t="s">
        <v>9</v>
      </c>
      <c r="D8" s="18">
        <f>C6+N6</f>
        <v>235.72049999999999</v>
      </c>
      <c r="E8" s="19"/>
      <c r="F8" s="19"/>
      <c r="G8" s="19"/>
      <c r="H8" s="19"/>
      <c r="I8" s="19"/>
      <c r="J8" s="19"/>
      <c r="K8" s="19"/>
      <c r="L8" s="19"/>
      <c r="M8" s="19"/>
      <c r="N8" s="19"/>
      <c r="O8" s="34">
        <v>0.06</v>
      </c>
      <c r="P8" s="1" t="s">
        <v>71</v>
      </c>
      <c r="R8" s="20"/>
      <c r="S8" s="39" t="e">
        <f>N6/M6</f>
        <v>#DIV/0!</v>
      </c>
      <c r="T8" s="1" t="s">
        <v>75</v>
      </c>
    </row>
    <row r="10" spans="2:20" ht="31" thickBot="1">
      <c r="N10" s="8" t="s">
        <v>2</v>
      </c>
      <c r="O10" s="9" t="s">
        <v>3</v>
      </c>
      <c r="R10" s="33"/>
    </row>
    <row r="11" spans="2:20" ht="16">
      <c r="B11" s="1" t="s">
        <v>10</v>
      </c>
      <c r="C11" s="10" t="s">
        <v>82</v>
      </c>
      <c r="D11" s="11" t="s">
        <v>83</v>
      </c>
      <c r="E11" s="11" t="s">
        <v>84</v>
      </c>
      <c r="F11" s="11"/>
      <c r="G11" s="11"/>
      <c r="H11" s="11"/>
      <c r="I11" s="11"/>
      <c r="J11" s="11"/>
      <c r="K11" s="11"/>
      <c r="L11" s="11"/>
      <c r="M11" s="11"/>
      <c r="N11" s="11"/>
      <c r="O11" s="12"/>
      <c r="P11" s="1" t="s">
        <v>6</v>
      </c>
    </row>
    <row r="12" spans="2:20" ht="16">
      <c r="B12" s="1" t="s">
        <v>22</v>
      </c>
      <c r="C12" s="14">
        <f>C6</f>
        <v>16.7</v>
      </c>
      <c r="D12" s="15">
        <f>D6</f>
        <v>62.46</v>
      </c>
      <c r="E12" s="15">
        <f>(D12-O13*100)*C12</f>
        <v>876.08199999999999</v>
      </c>
      <c r="F12" s="15"/>
      <c r="G12" s="15"/>
      <c r="H12" s="15"/>
      <c r="I12" s="15"/>
      <c r="J12" s="15"/>
      <c r="K12" s="15"/>
      <c r="L12" s="15"/>
      <c r="M12" s="15"/>
      <c r="N12" s="15">
        <f>E12/(O13*100-O14*100)</f>
        <v>146.01366666666667</v>
      </c>
      <c r="O12" s="12"/>
      <c r="P12" s="13" t="s">
        <v>7</v>
      </c>
    </row>
    <row r="13" spans="2:20" ht="16">
      <c r="C13" s="16"/>
      <c r="D13" s="15"/>
      <c r="E13" s="15"/>
      <c r="F13" s="15"/>
      <c r="G13" s="15"/>
      <c r="H13" s="15"/>
      <c r="I13" s="15"/>
      <c r="J13" s="15"/>
      <c r="K13" s="15"/>
      <c r="L13" s="15"/>
      <c r="M13" s="15"/>
      <c r="N13" s="15"/>
      <c r="O13" s="12">
        <f>O7</f>
        <v>0.1</v>
      </c>
      <c r="P13" s="1" t="s">
        <v>8</v>
      </c>
    </row>
    <row r="14" spans="2:20" ht="14" thickBot="1">
      <c r="C14" s="17" t="s">
        <v>11</v>
      </c>
      <c r="D14" s="18">
        <f>C12+N12</f>
        <v>162.71366666666665</v>
      </c>
      <c r="E14" s="19"/>
      <c r="F14" s="19"/>
      <c r="G14" s="19"/>
      <c r="H14" s="19"/>
      <c r="I14" s="19"/>
      <c r="J14" s="19"/>
      <c r="K14" s="19"/>
      <c r="L14" s="19"/>
      <c r="M14" s="19"/>
      <c r="N14" s="19"/>
      <c r="O14" s="34">
        <v>0.04</v>
      </c>
      <c r="P14" s="1" t="s">
        <v>71</v>
      </c>
      <c r="S14" s="39" t="e">
        <f>N12/M12</f>
        <v>#DIV/0!</v>
      </c>
      <c r="T14" s="1" t="s">
        <v>75</v>
      </c>
    </row>
    <row r="16" spans="2:20" ht="29" thickBot="1">
      <c r="N16" s="8" t="s">
        <v>2</v>
      </c>
      <c r="O16" s="9" t="s">
        <v>3</v>
      </c>
    </row>
    <row r="17" spans="2:20" ht="16">
      <c r="B17" s="1" t="s">
        <v>12</v>
      </c>
      <c r="C17" s="10" t="s">
        <v>82</v>
      </c>
      <c r="D17" s="11" t="s">
        <v>83</v>
      </c>
      <c r="E17" s="11" t="s">
        <v>84</v>
      </c>
      <c r="F17" s="11"/>
      <c r="G17" s="11"/>
      <c r="H17" s="11"/>
      <c r="I17" s="11"/>
      <c r="J17" s="11"/>
      <c r="K17" s="11"/>
      <c r="L17" s="11"/>
      <c r="M17" s="11"/>
      <c r="N17" s="11"/>
      <c r="O17" s="12"/>
      <c r="P17" s="1" t="s">
        <v>6</v>
      </c>
    </row>
    <row r="18" spans="2:20" ht="16">
      <c r="B18" s="1" t="s">
        <v>23</v>
      </c>
      <c r="C18" s="14">
        <f>C6</f>
        <v>16.7</v>
      </c>
      <c r="D18" s="15">
        <f>D6</f>
        <v>62.46</v>
      </c>
      <c r="E18" s="15">
        <f>(D18-O19*100)*C18</f>
        <v>876.08199999999999</v>
      </c>
      <c r="F18" s="15"/>
      <c r="G18" s="15"/>
      <c r="H18" s="15"/>
      <c r="I18" s="15"/>
      <c r="J18" s="15"/>
      <c r="K18" s="15"/>
      <c r="L18" s="15"/>
      <c r="M18" s="15"/>
      <c r="N18" s="15">
        <f>E18/(O19*100-O20*100)</f>
        <v>109.51025</v>
      </c>
      <c r="O18" s="12"/>
      <c r="P18" s="13" t="s">
        <v>7</v>
      </c>
    </row>
    <row r="19" spans="2:20" ht="16">
      <c r="C19" s="16"/>
      <c r="D19" s="15"/>
      <c r="E19" s="15"/>
      <c r="F19" s="15"/>
      <c r="G19" s="15"/>
      <c r="H19" s="15"/>
      <c r="I19" s="15"/>
      <c r="J19" s="15"/>
      <c r="K19" s="15"/>
      <c r="L19" s="15"/>
      <c r="M19" s="15"/>
      <c r="N19" s="15"/>
      <c r="O19" s="12">
        <f>O13</f>
        <v>0.1</v>
      </c>
      <c r="P19" s="1" t="s">
        <v>8</v>
      </c>
    </row>
    <row r="20" spans="2:20" ht="14" thickBot="1">
      <c r="C20" s="17" t="s">
        <v>11</v>
      </c>
      <c r="D20" s="18">
        <f>C18+N18</f>
        <v>126.21025</v>
      </c>
      <c r="E20" s="19"/>
      <c r="F20" s="19"/>
      <c r="G20" s="19"/>
      <c r="H20" s="19"/>
      <c r="I20" s="19"/>
      <c r="J20" s="19"/>
      <c r="K20" s="19"/>
      <c r="L20" s="19"/>
      <c r="M20" s="19"/>
      <c r="N20" s="19"/>
      <c r="O20" s="34">
        <v>0.02</v>
      </c>
      <c r="P20" s="1" t="s">
        <v>71</v>
      </c>
      <c r="S20" s="39" t="e">
        <f>N18/M18</f>
        <v>#DIV/0!</v>
      </c>
      <c r="T20" s="1" t="s">
        <v>75</v>
      </c>
    </row>
    <row r="21" spans="2:20" ht="14" thickBot="1"/>
    <row r="22" spans="2:20" ht="14" thickBot="1">
      <c r="C22" s="21" t="s">
        <v>13</v>
      </c>
      <c r="D22" s="22" t="s">
        <v>14</v>
      </c>
      <c r="E22" s="22" t="s">
        <v>15</v>
      </c>
      <c r="F22" s="23" t="s">
        <v>16</v>
      </c>
    </row>
    <row r="23" spans="2:20">
      <c r="C23" s="24" t="s">
        <v>17</v>
      </c>
      <c r="D23" s="25">
        <v>0.3</v>
      </c>
      <c r="E23" s="15">
        <f>D8</f>
        <v>235.72049999999999</v>
      </c>
      <c r="F23" s="26">
        <f>E23*D23</f>
        <v>70.716149999999999</v>
      </c>
    </row>
    <row r="24" spans="2:20">
      <c r="C24" s="24" t="s">
        <v>18</v>
      </c>
      <c r="D24" s="25">
        <v>0.4</v>
      </c>
      <c r="E24" s="15">
        <f>D14</f>
        <v>162.71366666666665</v>
      </c>
      <c r="F24" s="26">
        <f>E24*D24</f>
        <v>65.085466666666662</v>
      </c>
    </row>
    <row r="25" spans="2:20" ht="14" thickBot="1">
      <c r="C25" s="27" t="s">
        <v>19</v>
      </c>
      <c r="D25" s="28">
        <v>0.3</v>
      </c>
      <c r="E25" s="29">
        <f>D20</f>
        <v>126.21025</v>
      </c>
      <c r="F25" s="30">
        <f>E25*D25</f>
        <v>37.863075000000002</v>
      </c>
    </row>
    <row r="26" spans="2:20" ht="14" thickBot="1">
      <c r="E26" s="31" t="s">
        <v>20</v>
      </c>
      <c r="F26" s="32">
        <f>SUM(F23:F25)</f>
        <v>173.66469166666667</v>
      </c>
    </row>
    <row r="30" spans="2:20" ht="23">
      <c r="C30" s="35"/>
    </row>
  </sheetData>
  <conditionalFormatting sqref="D3">
    <cfRule type="containsText" dxfId="69" priority="1" operator="containsText" text="overvalued">
      <formula>NOT(ISERROR(SEARCH("overvalued",D3)))</formula>
    </cfRule>
    <cfRule type="containsText" dxfId="68" priority="2" operator="containsText" text="undervalued">
      <formula>NOT(ISERROR(SEARCH("undervalued",D3)))</formula>
    </cfRule>
  </conditionalFormatting>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7030A0"/>
  </sheetPr>
  <dimension ref="B1:T30"/>
  <sheetViews>
    <sheetView workbookViewId="0">
      <selection activeCell="O11" sqref="O11:O20"/>
    </sheetView>
  </sheetViews>
  <sheetFormatPr baseColWidth="10" defaultColWidth="11.5" defaultRowHeight="13"/>
  <cols>
    <col min="1" max="1" width="4.33203125" style="1" customWidth="1"/>
    <col min="2" max="2" width="11.5" style="1"/>
    <col min="3" max="3" width="23" style="1" customWidth="1"/>
    <col min="4" max="4" width="10.6640625" style="1" bestFit="1" customWidth="1"/>
    <col min="5" max="5" width="7.5" style="1" customWidth="1"/>
    <col min="6" max="6" width="9.6640625" style="1" customWidth="1"/>
    <col min="7" max="13" width="7" style="1" customWidth="1"/>
    <col min="14" max="14" width="10.6640625" style="1" bestFit="1" customWidth="1"/>
    <col min="15" max="15" width="11.5" style="1"/>
    <col min="16" max="16" width="20" style="1" customWidth="1"/>
    <col min="17" max="16384" width="11.5" style="1"/>
  </cols>
  <sheetData>
    <row r="1" spans="2:20">
      <c r="S1" s="2" t="s">
        <v>0</v>
      </c>
    </row>
    <row r="2" spans="2:20" ht="24">
      <c r="B2" s="36" t="str">
        <f ca="1">MID(CELL("filename",A1),FIND("]",CELL("filename",A1))+1,255)</f>
        <v>Berkshire</v>
      </c>
      <c r="C2" s="4"/>
      <c r="D2" s="3"/>
      <c r="P2"/>
      <c r="Q2"/>
      <c r="S2" s="5" t="s">
        <v>1</v>
      </c>
    </row>
    <row r="3" spans="2:20">
      <c r="D3" s="6"/>
    </row>
    <row r="4" spans="2:20" ht="29" thickBot="1">
      <c r="B4" s="7"/>
      <c r="N4" s="8" t="s">
        <v>2</v>
      </c>
      <c r="O4" s="9" t="s">
        <v>3</v>
      </c>
      <c r="Q4" s="1" t="s">
        <v>4</v>
      </c>
    </row>
    <row r="5" spans="2:20" ht="16">
      <c r="B5" s="1" t="s">
        <v>5</v>
      </c>
      <c r="C5" s="10" t="s">
        <v>82</v>
      </c>
      <c r="D5" s="11" t="s">
        <v>83</v>
      </c>
      <c r="E5" s="11" t="s">
        <v>84</v>
      </c>
      <c r="F5" s="11"/>
      <c r="G5" s="11"/>
      <c r="H5" s="11"/>
      <c r="I5" s="11"/>
      <c r="J5" s="11"/>
      <c r="K5" s="11"/>
      <c r="L5" s="11"/>
      <c r="M5" s="11"/>
      <c r="N5" s="11"/>
      <c r="O5" s="12"/>
      <c r="P5" s="1" t="s">
        <v>6</v>
      </c>
      <c r="R5" s="13"/>
    </row>
    <row r="6" spans="2:20" ht="16">
      <c r="B6" s="1" t="s">
        <v>21</v>
      </c>
      <c r="C6" s="14">
        <v>5.55</v>
      </c>
      <c r="D6" s="15">
        <v>226.01</v>
      </c>
      <c r="E6" s="15">
        <f>(D6-O7*100)*C6</f>
        <v>1198.8554999999999</v>
      </c>
      <c r="F6" s="15"/>
      <c r="G6" s="15"/>
      <c r="H6" s="15"/>
      <c r="I6" s="15"/>
      <c r="J6" s="15"/>
      <c r="K6" s="15"/>
      <c r="L6" s="15"/>
      <c r="M6" s="15"/>
      <c r="N6" s="15">
        <f>E6/(O7*100-O8*100)</f>
        <v>299.71387499999997</v>
      </c>
      <c r="O6" s="12"/>
      <c r="P6" s="13" t="s">
        <v>7</v>
      </c>
      <c r="S6"/>
      <c r="T6"/>
    </row>
    <row r="7" spans="2:20" ht="16">
      <c r="C7" s="16"/>
      <c r="D7" s="15"/>
      <c r="E7" s="15"/>
      <c r="F7" s="15"/>
      <c r="G7" s="15"/>
      <c r="H7" s="15"/>
      <c r="I7" s="15"/>
      <c r="J7" s="15"/>
      <c r="K7" s="15"/>
      <c r="L7" s="15"/>
      <c r="M7" s="15"/>
      <c r="N7" s="15"/>
      <c r="O7" s="12">
        <f>Dashboard!K1</f>
        <v>0.1</v>
      </c>
      <c r="P7" s="1" t="s">
        <v>8</v>
      </c>
      <c r="S7"/>
      <c r="T7"/>
    </row>
    <row r="8" spans="2:20" ht="14" thickBot="1">
      <c r="C8" s="17" t="s">
        <v>9</v>
      </c>
      <c r="D8" s="18">
        <f>C6+N6</f>
        <v>305.26387499999998</v>
      </c>
      <c r="E8" s="19"/>
      <c r="F8" s="19"/>
      <c r="G8" s="19"/>
      <c r="H8" s="19"/>
      <c r="I8" s="19"/>
      <c r="J8" s="19"/>
      <c r="K8" s="19"/>
      <c r="L8" s="19"/>
      <c r="M8" s="19"/>
      <c r="N8" s="19"/>
      <c r="O8" s="34">
        <v>0.06</v>
      </c>
      <c r="P8" s="1" t="s">
        <v>71</v>
      </c>
      <c r="R8" s="20"/>
      <c r="S8" s="39" t="e">
        <f>N6/M6</f>
        <v>#DIV/0!</v>
      </c>
      <c r="T8" s="1" t="s">
        <v>75</v>
      </c>
    </row>
    <row r="10" spans="2:20" ht="31" thickBot="1">
      <c r="N10" s="8" t="s">
        <v>2</v>
      </c>
      <c r="O10" s="9" t="s">
        <v>3</v>
      </c>
      <c r="R10" s="33"/>
    </row>
    <row r="11" spans="2:20" ht="16">
      <c r="B11" s="1" t="s">
        <v>10</v>
      </c>
      <c r="C11" s="10" t="s">
        <v>82</v>
      </c>
      <c r="D11" s="11" t="s">
        <v>83</v>
      </c>
      <c r="E11" s="11" t="s">
        <v>84</v>
      </c>
      <c r="F11" s="11"/>
      <c r="G11" s="11"/>
      <c r="H11" s="11"/>
      <c r="I11" s="11"/>
      <c r="J11" s="11"/>
      <c r="K11" s="11"/>
      <c r="L11" s="11"/>
      <c r="M11" s="11"/>
      <c r="N11" s="11"/>
      <c r="O11" s="12"/>
      <c r="P11" s="1" t="s">
        <v>6</v>
      </c>
    </row>
    <row r="12" spans="2:20" ht="16">
      <c r="B12" s="1" t="s">
        <v>22</v>
      </c>
      <c r="C12" s="14">
        <f>C6</f>
        <v>5.55</v>
      </c>
      <c r="D12" s="15">
        <f>D6</f>
        <v>226.01</v>
      </c>
      <c r="E12" s="15">
        <f>(D12-O13*100)*C12</f>
        <v>1198.8554999999999</v>
      </c>
      <c r="F12" s="15"/>
      <c r="G12" s="15"/>
      <c r="H12" s="15"/>
      <c r="I12" s="15"/>
      <c r="J12" s="15"/>
      <c r="K12" s="15"/>
      <c r="L12" s="15"/>
      <c r="M12" s="15"/>
      <c r="N12" s="15">
        <f>E12/(O13*100-O14*100)</f>
        <v>199.80924999999999</v>
      </c>
      <c r="O12" s="12"/>
      <c r="P12" s="13" t="s">
        <v>7</v>
      </c>
    </row>
    <row r="13" spans="2:20" ht="16">
      <c r="C13" s="16"/>
      <c r="D13" s="15"/>
      <c r="E13" s="15"/>
      <c r="F13" s="15"/>
      <c r="G13" s="15"/>
      <c r="H13" s="15"/>
      <c r="I13" s="15"/>
      <c r="J13" s="15"/>
      <c r="K13" s="15"/>
      <c r="L13" s="15"/>
      <c r="M13" s="15"/>
      <c r="N13" s="15"/>
      <c r="O13" s="12">
        <f>O7</f>
        <v>0.1</v>
      </c>
      <c r="P13" s="1" t="s">
        <v>8</v>
      </c>
    </row>
    <row r="14" spans="2:20" ht="14" thickBot="1">
      <c r="C14" s="17" t="s">
        <v>11</v>
      </c>
      <c r="D14" s="18">
        <f>C12+N12</f>
        <v>205.35925</v>
      </c>
      <c r="E14" s="19"/>
      <c r="F14" s="19"/>
      <c r="G14" s="19"/>
      <c r="H14" s="19"/>
      <c r="I14" s="19"/>
      <c r="J14" s="19"/>
      <c r="K14" s="19"/>
      <c r="L14" s="19"/>
      <c r="M14" s="19"/>
      <c r="N14" s="19"/>
      <c r="O14" s="34">
        <v>0.04</v>
      </c>
      <c r="P14" s="1" t="s">
        <v>71</v>
      </c>
      <c r="S14" s="39" t="e">
        <f>N12/M12</f>
        <v>#DIV/0!</v>
      </c>
      <c r="T14" s="1" t="s">
        <v>75</v>
      </c>
    </row>
    <row r="16" spans="2:20" ht="29" thickBot="1">
      <c r="N16" s="8" t="s">
        <v>2</v>
      </c>
      <c r="O16" s="9" t="s">
        <v>3</v>
      </c>
    </row>
    <row r="17" spans="2:20" ht="16">
      <c r="B17" s="1" t="s">
        <v>12</v>
      </c>
      <c r="C17" s="10" t="s">
        <v>82</v>
      </c>
      <c r="D17" s="11" t="s">
        <v>83</v>
      </c>
      <c r="E17" s="11" t="s">
        <v>84</v>
      </c>
      <c r="F17" s="11"/>
      <c r="G17" s="11"/>
      <c r="H17" s="11"/>
      <c r="I17" s="11"/>
      <c r="J17" s="11"/>
      <c r="K17" s="11"/>
      <c r="L17" s="11"/>
      <c r="M17" s="11"/>
      <c r="N17" s="11"/>
      <c r="O17" s="12"/>
      <c r="P17" s="1" t="s">
        <v>6</v>
      </c>
    </row>
    <row r="18" spans="2:20" ht="16">
      <c r="B18" s="1" t="s">
        <v>23</v>
      </c>
      <c r="C18" s="14">
        <f>C6</f>
        <v>5.55</v>
      </c>
      <c r="D18" s="15">
        <f>D6</f>
        <v>226.01</v>
      </c>
      <c r="E18" s="15">
        <f>(D18-O19*100)*C18</f>
        <v>1198.8554999999999</v>
      </c>
      <c r="F18" s="15"/>
      <c r="G18" s="15"/>
      <c r="H18" s="15"/>
      <c r="I18" s="15"/>
      <c r="J18" s="15"/>
      <c r="K18" s="15"/>
      <c r="L18" s="15"/>
      <c r="M18" s="15"/>
      <c r="N18" s="15">
        <f>E18/(O19*100-O20*100)</f>
        <v>149.85693749999999</v>
      </c>
      <c r="O18" s="12"/>
      <c r="P18" s="13" t="s">
        <v>7</v>
      </c>
    </row>
    <row r="19" spans="2:20" ht="16">
      <c r="C19" s="16"/>
      <c r="D19" s="15"/>
      <c r="E19" s="15"/>
      <c r="F19" s="15"/>
      <c r="G19" s="15"/>
      <c r="H19" s="15"/>
      <c r="I19" s="15"/>
      <c r="J19" s="15"/>
      <c r="K19" s="15"/>
      <c r="L19" s="15"/>
      <c r="M19" s="15"/>
      <c r="N19" s="15"/>
      <c r="O19" s="12">
        <f>O13</f>
        <v>0.1</v>
      </c>
      <c r="P19" s="1" t="s">
        <v>8</v>
      </c>
    </row>
    <row r="20" spans="2:20" ht="14" thickBot="1">
      <c r="C20" s="17" t="s">
        <v>11</v>
      </c>
      <c r="D20" s="18">
        <f>C18+N18</f>
        <v>155.4069375</v>
      </c>
      <c r="E20" s="19"/>
      <c r="F20" s="19"/>
      <c r="G20" s="19"/>
      <c r="H20" s="19"/>
      <c r="I20" s="19"/>
      <c r="J20" s="19"/>
      <c r="K20" s="19"/>
      <c r="L20" s="19"/>
      <c r="M20" s="19"/>
      <c r="N20" s="19"/>
      <c r="O20" s="34">
        <v>0.02</v>
      </c>
      <c r="P20" s="1" t="s">
        <v>71</v>
      </c>
      <c r="S20" s="39" t="e">
        <f>N18/M18</f>
        <v>#DIV/0!</v>
      </c>
      <c r="T20" s="1" t="s">
        <v>75</v>
      </c>
    </row>
    <row r="21" spans="2:20" ht="14" thickBot="1"/>
    <row r="22" spans="2:20" ht="14" thickBot="1">
      <c r="C22" s="21" t="s">
        <v>13</v>
      </c>
      <c r="D22" s="22" t="s">
        <v>14</v>
      </c>
      <c r="E22" s="22" t="s">
        <v>15</v>
      </c>
      <c r="F22" s="23" t="s">
        <v>16</v>
      </c>
    </row>
    <row r="23" spans="2:20">
      <c r="C23" s="24" t="s">
        <v>17</v>
      </c>
      <c r="D23" s="25">
        <v>0.3</v>
      </c>
      <c r="E23" s="15">
        <f>D8</f>
        <v>305.26387499999998</v>
      </c>
      <c r="F23" s="26">
        <f>E23*D23</f>
        <v>91.579162499999995</v>
      </c>
    </row>
    <row r="24" spans="2:20">
      <c r="C24" s="24" t="s">
        <v>18</v>
      </c>
      <c r="D24" s="25">
        <v>0.4</v>
      </c>
      <c r="E24" s="15">
        <f>D14</f>
        <v>205.35925</v>
      </c>
      <c r="F24" s="26">
        <f>E24*D24</f>
        <v>82.14370000000001</v>
      </c>
    </row>
    <row r="25" spans="2:20" ht="14" thickBot="1">
      <c r="C25" s="27" t="s">
        <v>19</v>
      </c>
      <c r="D25" s="28">
        <v>0.3</v>
      </c>
      <c r="E25" s="29">
        <f>D20</f>
        <v>155.4069375</v>
      </c>
      <c r="F25" s="30">
        <f>E25*D25</f>
        <v>46.622081250000001</v>
      </c>
    </row>
    <row r="26" spans="2:20" ht="14" thickBot="1">
      <c r="E26" s="31" t="s">
        <v>20</v>
      </c>
      <c r="F26" s="32">
        <f>SUM(F23:F25)</f>
        <v>220.34494375000003</v>
      </c>
    </row>
    <row r="30" spans="2:20" ht="23">
      <c r="C30" s="35"/>
    </row>
  </sheetData>
  <conditionalFormatting sqref="D3">
    <cfRule type="containsText" dxfId="67" priority="1" operator="containsText" text="overvalued">
      <formula>NOT(ISERROR(SEARCH("overvalued",D3)))</formula>
    </cfRule>
    <cfRule type="containsText" dxfId="66" priority="2" operator="containsText" text="undervalued">
      <formula>NOT(ISERROR(SEARCH("undervalued",D3)))</formula>
    </cfRule>
  </conditionalFormatting>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B1:T30"/>
  <sheetViews>
    <sheetView workbookViewId="0">
      <selection activeCell="O7" sqref="O7"/>
    </sheetView>
  </sheetViews>
  <sheetFormatPr baseColWidth="10" defaultColWidth="11.5" defaultRowHeight="13"/>
  <cols>
    <col min="1" max="1" width="4.33203125" style="1" customWidth="1"/>
    <col min="2" max="2" width="11.5" style="1"/>
    <col min="3" max="3" width="23" style="1" customWidth="1"/>
    <col min="4" max="4" width="10.6640625" style="1" bestFit="1" customWidth="1"/>
    <col min="5" max="5" width="7.5" style="1" customWidth="1"/>
    <col min="6" max="6" width="9.6640625" style="1" customWidth="1"/>
    <col min="7" max="13" width="7" style="1" customWidth="1"/>
    <col min="14" max="14" width="10.6640625" style="1" bestFit="1" customWidth="1"/>
    <col min="15" max="15" width="11.5" style="1"/>
    <col min="16" max="16" width="20" style="1" customWidth="1"/>
    <col min="17" max="16384" width="11.5" style="1"/>
  </cols>
  <sheetData>
    <row r="1" spans="2:20">
      <c r="S1" s="2" t="s">
        <v>0</v>
      </c>
    </row>
    <row r="2" spans="2:20" ht="24">
      <c r="B2" s="36" t="str">
        <f ca="1">MID(CELL("filename",A1),FIND("]",CELL("filename",A1))+1,255)</f>
        <v>BP</v>
      </c>
      <c r="C2" s="4"/>
      <c r="D2" s="3"/>
      <c r="P2"/>
      <c r="Q2"/>
      <c r="S2" s="5" t="s">
        <v>1</v>
      </c>
    </row>
    <row r="3" spans="2:20">
      <c r="D3" s="6"/>
    </row>
    <row r="4" spans="2:20" ht="29" thickBot="1">
      <c r="B4" s="7"/>
      <c r="N4" s="8" t="s">
        <v>2</v>
      </c>
      <c r="O4" s="9" t="s">
        <v>3</v>
      </c>
      <c r="Q4" s="1" t="s">
        <v>4</v>
      </c>
    </row>
    <row r="5" spans="2:20" ht="16">
      <c r="B5" s="1" t="s">
        <v>5</v>
      </c>
      <c r="C5" s="10" t="s">
        <v>79</v>
      </c>
      <c r="D5" s="11">
        <v>1</v>
      </c>
      <c r="E5" s="11">
        <f t="shared" ref="E5:M5" si="0">D5+1</f>
        <v>2</v>
      </c>
      <c r="F5" s="11">
        <f t="shared" si="0"/>
        <v>3</v>
      </c>
      <c r="G5" s="11">
        <f t="shared" si="0"/>
        <v>4</v>
      </c>
      <c r="H5" s="11">
        <f t="shared" si="0"/>
        <v>5</v>
      </c>
      <c r="I5" s="11">
        <f t="shared" si="0"/>
        <v>6</v>
      </c>
      <c r="J5" s="11">
        <f t="shared" si="0"/>
        <v>7</v>
      </c>
      <c r="K5" s="11">
        <f t="shared" si="0"/>
        <v>8</v>
      </c>
      <c r="L5" s="11">
        <f t="shared" si="0"/>
        <v>9</v>
      </c>
      <c r="M5" s="11">
        <f t="shared" si="0"/>
        <v>10</v>
      </c>
      <c r="N5" s="11">
        <v>10</v>
      </c>
      <c r="O5" s="12">
        <v>0.05</v>
      </c>
      <c r="P5" s="1" t="s">
        <v>6</v>
      </c>
      <c r="R5" s="13"/>
    </row>
    <row r="6" spans="2:20" ht="16">
      <c r="B6" s="1" t="s">
        <v>21</v>
      </c>
      <c r="C6" s="14">
        <v>0.25</v>
      </c>
      <c r="D6" s="15">
        <f>C6*(1+$O$5)</f>
        <v>0.26250000000000001</v>
      </c>
      <c r="E6" s="15">
        <f>D6*(1+$O$5)</f>
        <v>0.27562500000000001</v>
      </c>
      <c r="F6" s="15">
        <f>E6*(1+$O$5)</f>
        <v>0.28940625000000003</v>
      </c>
      <c r="G6" s="15">
        <f>F6*(1+$O$5)</f>
        <v>0.30387656250000006</v>
      </c>
      <c r="H6" s="15">
        <f>G6*(1+$O$5)</f>
        <v>0.31907039062500009</v>
      </c>
      <c r="I6" s="15">
        <f>H6*(1+$O$6)</f>
        <v>0.3350239101562501</v>
      </c>
      <c r="J6" s="15">
        <f>I6*(1+$O$6)</f>
        <v>0.35177510566406262</v>
      </c>
      <c r="K6" s="15">
        <f>J6*(1+$O$6)</f>
        <v>0.36936386094726575</v>
      </c>
      <c r="L6" s="15">
        <f>K6*(1+$O$6)</f>
        <v>0.38783205399462906</v>
      </c>
      <c r="M6" s="15">
        <f>L6*(1+$O$6)</f>
        <v>0.4072236566943605</v>
      </c>
      <c r="N6" s="15">
        <f>M6*(1+O8)/(O7-O8)</f>
        <v>10.791426902400552</v>
      </c>
      <c r="O6" s="12">
        <v>0.05</v>
      </c>
      <c r="P6" s="13" t="s">
        <v>7</v>
      </c>
      <c r="S6"/>
      <c r="T6"/>
    </row>
    <row r="7" spans="2:20" ht="16">
      <c r="C7" s="16"/>
      <c r="D7" s="15">
        <f>D6*(1+$O$7)^($D$5-D5-1)</f>
        <v>0.23863636363636365</v>
      </c>
      <c r="E7" s="15">
        <f t="shared" ref="E7:N7" si="1">E6*(1+$O$7)^($D$5-E5-1)</f>
        <v>0.22778925619834708</v>
      </c>
      <c r="F7" s="15">
        <f t="shared" si="1"/>
        <v>0.21743519909842221</v>
      </c>
      <c r="G7" s="15">
        <f t="shared" si="1"/>
        <v>0.20755178095758486</v>
      </c>
      <c r="H7" s="15">
        <f t="shared" si="1"/>
        <v>0.19811760909587645</v>
      </c>
      <c r="I7" s="15">
        <f t="shared" si="1"/>
        <v>0.18911226322788208</v>
      </c>
      <c r="J7" s="15">
        <f t="shared" si="1"/>
        <v>0.18051625126297829</v>
      </c>
      <c r="K7" s="15">
        <f t="shared" si="1"/>
        <v>0.17231096711466112</v>
      </c>
      <c r="L7" s="15">
        <f t="shared" si="1"/>
        <v>0.16447865042763105</v>
      </c>
      <c r="M7" s="15">
        <f t="shared" si="1"/>
        <v>0.15700234813546599</v>
      </c>
      <c r="N7" s="15">
        <f t="shared" si="1"/>
        <v>4.1605622255898487</v>
      </c>
      <c r="O7" s="12">
        <f>Dashboard!K1</f>
        <v>0.1</v>
      </c>
      <c r="P7" s="1" t="s">
        <v>8</v>
      </c>
      <c r="S7"/>
      <c r="T7"/>
    </row>
    <row r="8" spans="2:20" ht="14" thickBot="1">
      <c r="C8" s="17" t="s">
        <v>9</v>
      </c>
      <c r="D8" s="18">
        <f>SUM(D7:N7)</f>
        <v>6.113512914745062</v>
      </c>
      <c r="E8" s="19"/>
      <c r="F8" s="19"/>
      <c r="G8" s="19"/>
      <c r="H8" s="19"/>
      <c r="I8" s="19"/>
      <c r="J8" s="19"/>
      <c r="K8" s="19"/>
      <c r="L8" s="19"/>
      <c r="M8" s="19"/>
      <c r="N8" s="19"/>
      <c r="O8" s="34">
        <v>0.06</v>
      </c>
      <c r="P8" s="1" t="s">
        <v>71</v>
      </c>
      <c r="R8" s="20"/>
      <c r="S8" s="39">
        <f>N6/M6</f>
        <v>26.499999999999996</v>
      </c>
      <c r="T8" s="1" t="s">
        <v>75</v>
      </c>
    </row>
    <row r="10" spans="2:20" ht="31" thickBot="1">
      <c r="N10" s="8" t="s">
        <v>2</v>
      </c>
      <c r="O10" s="9" t="s">
        <v>3</v>
      </c>
      <c r="R10" s="33"/>
    </row>
    <row r="11" spans="2:20" ht="16">
      <c r="B11" s="1" t="s">
        <v>10</v>
      </c>
      <c r="C11" s="10" t="str">
        <f>C5</f>
        <v>DIVIDEND PER SHARE</v>
      </c>
      <c r="D11" s="11">
        <f>D5</f>
        <v>1</v>
      </c>
      <c r="E11" s="11">
        <f t="shared" ref="E11:M11" si="2">D11+1</f>
        <v>2</v>
      </c>
      <c r="F11" s="11">
        <f t="shared" si="2"/>
        <v>3</v>
      </c>
      <c r="G11" s="11">
        <f t="shared" si="2"/>
        <v>4</v>
      </c>
      <c r="H11" s="11">
        <f t="shared" si="2"/>
        <v>5</v>
      </c>
      <c r="I11" s="11">
        <f t="shared" si="2"/>
        <v>6</v>
      </c>
      <c r="J11" s="11">
        <f t="shared" si="2"/>
        <v>7</v>
      </c>
      <c r="K11" s="11">
        <f t="shared" si="2"/>
        <v>8</v>
      </c>
      <c r="L11" s="11">
        <f t="shared" si="2"/>
        <v>9</v>
      </c>
      <c r="M11" s="11">
        <f t="shared" si="2"/>
        <v>10</v>
      </c>
      <c r="N11" s="11">
        <f>N5</f>
        <v>10</v>
      </c>
      <c r="O11" s="12">
        <v>0.04</v>
      </c>
      <c r="P11" s="1" t="s">
        <v>6</v>
      </c>
    </row>
    <row r="12" spans="2:20" ht="16">
      <c r="B12" s="1" t="s">
        <v>22</v>
      </c>
      <c r="C12" s="14">
        <f>C6</f>
        <v>0.25</v>
      </c>
      <c r="D12" s="15">
        <f>C12*(1+$O$11)</f>
        <v>0.26</v>
      </c>
      <c r="E12" s="15">
        <f>D12*(1+$O$11)</f>
        <v>0.27040000000000003</v>
      </c>
      <c r="F12" s="15">
        <f>E12*(1+$O$11)</f>
        <v>0.28121600000000002</v>
      </c>
      <c r="G12" s="15">
        <f>F12*(1+$O$11)</f>
        <v>0.29246464000000005</v>
      </c>
      <c r="H12" s="15">
        <f>G12*(1+$O$11)</f>
        <v>0.30416322560000009</v>
      </c>
      <c r="I12" s="15">
        <f>H12*(1+$O$12)</f>
        <v>0.31632975462400009</v>
      </c>
      <c r="J12" s="15">
        <f>I12*(1+$O$12)</f>
        <v>0.32898294480896012</v>
      </c>
      <c r="K12" s="15">
        <f>J12*(1+$O$12)</f>
        <v>0.34214226260131853</v>
      </c>
      <c r="L12" s="15">
        <f>K12*(1+$O$12)</f>
        <v>0.3558279531053713</v>
      </c>
      <c r="M12" s="15">
        <f>L12*(1+$O$12)</f>
        <v>0.37006107122958615</v>
      </c>
      <c r="N12" s="15">
        <f>M12*(1+O14)/(O13-O14)</f>
        <v>6.4143919013128263</v>
      </c>
      <c r="O12" s="12">
        <v>0.04</v>
      </c>
      <c r="P12" s="13" t="s">
        <v>7</v>
      </c>
    </row>
    <row r="13" spans="2:20" ht="16">
      <c r="C13" s="16"/>
      <c r="D13" s="15">
        <f>D12*(1+$O$13)^($D$11-D11-1)</f>
        <v>0.23636363636363636</v>
      </c>
      <c r="E13" s="15">
        <f t="shared" ref="E13:M13" si="3">E12*(1+$O$7)^($D$5-E11-1)</f>
        <v>0.22347107438016528</v>
      </c>
      <c r="F13" s="15">
        <f t="shared" si="3"/>
        <v>0.21128174305033803</v>
      </c>
      <c r="G13" s="15">
        <f t="shared" si="3"/>
        <v>0.19975728433850146</v>
      </c>
      <c r="H13" s="15">
        <f t="shared" si="3"/>
        <v>0.18886143246549228</v>
      </c>
      <c r="I13" s="15">
        <f t="shared" si="3"/>
        <v>0.17855989978555634</v>
      </c>
      <c r="J13" s="15">
        <f t="shared" si="3"/>
        <v>0.16882026888816234</v>
      </c>
      <c r="K13" s="15">
        <f t="shared" si="3"/>
        <v>0.15961189058517167</v>
      </c>
      <c r="L13" s="15">
        <f t="shared" si="3"/>
        <v>0.15090578746234412</v>
      </c>
      <c r="M13" s="15">
        <f t="shared" si="3"/>
        <v>0.14267456269167081</v>
      </c>
      <c r="N13" s="15">
        <f>N12*(1+$O$7)^($D$5-N11-1)</f>
        <v>2.4730257533222937</v>
      </c>
      <c r="O13" s="12">
        <f>O7</f>
        <v>0.1</v>
      </c>
      <c r="P13" s="1" t="s">
        <v>8</v>
      </c>
    </row>
    <row r="14" spans="2:20" ht="14" thickBot="1">
      <c r="C14" s="17" t="s">
        <v>11</v>
      </c>
      <c r="D14" s="18">
        <f>SUM(D13:N13)</f>
        <v>4.3333333333333321</v>
      </c>
      <c r="E14" s="19"/>
      <c r="F14" s="19"/>
      <c r="G14" s="19"/>
      <c r="H14" s="19"/>
      <c r="I14" s="19"/>
      <c r="J14" s="19"/>
      <c r="K14" s="19"/>
      <c r="L14" s="19"/>
      <c r="M14" s="19"/>
      <c r="N14" s="19"/>
      <c r="O14" s="34">
        <v>0.04</v>
      </c>
      <c r="P14" s="1" t="s">
        <v>71</v>
      </c>
      <c r="S14" s="39">
        <f>N12/M12</f>
        <v>17.333333333333332</v>
      </c>
      <c r="T14" s="1" t="s">
        <v>75</v>
      </c>
    </row>
    <row r="16" spans="2:20" ht="29" thickBot="1">
      <c r="N16" s="8" t="s">
        <v>2</v>
      </c>
      <c r="O16" s="9" t="s">
        <v>3</v>
      </c>
    </row>
    <row r="17" spans="2:20" ht="16">
      <c r="B17" s="1" t="s">
        <v>12</v>
      </c>
      <c r="C17" s="10" t="str">
        <f>C11</f>
        <v>DIVIDEND PER SHARE</v>
      </c>
      <c r="D17" s="11">
        <f>D5</f>
        <v>1</v>
      </c>
      <c r="E17" s="11">
        <f t="shared" ref="E17:M17" si="4">D17+1</f>
        <v>2</v>
      </c>
      <c r="F17" s="11">
        <f t="shared" si="4"/>
        <v>3</v>
      </c>
      <c r="G17" s="11">
        <f t="shared" si="4"/>
        <v>4</v>
      </c>
      <c r="H17" s="11">
        <f t="shared" si="4"/>
        <v>5</v>
      </c>
      <c r="I17" s="11">
        <f t="shared" si="4"/>
        <v>6</v>
      </c>
      <c r="J17" s="11">
        <f t="shared" si="4"/>
        <v>7</v>
      </c>
      <c r="K17" s="11">
        <f t="shared" si="4"/>
        <v>8</v>
      </c>
      <c r="L17" s="11">
        <f t="shared" si="4"/>
        <v>9</v>
      </c>
      <c r="M17" s="11">
        <f t="shared" si="4"/>
        <v>10</v>
      </c>
      <c r="N17" s="11">
        <f>N5</f>
        <v>10</v>
      </c>
      <c r="O17" s="12">
        <v>0.03</v>
      </c>
      <c r="P17" s="1" t="s">
        <v>6</v>
      </c>
    </row>
    <row r="18" spans="2:20" ht="16">
      <c r="B18" s="1" t="s">
        <v>23</v>
      </c>
      <c r="C18" s="14">
        <f>C6</f>
        <v>0.25</v>
      </c>
      <c r="D18" s="15">
        <f>C18*(1+$O$17)</f>
        <v>0.25750000000000001</v>
      </c>
      <c r="E18" s="15">
        <f>D18*(1+$O$17)</f>
        <v>0.26522499999999999</v>
      </c>
      <c r="F18" s="15">
        <f>E18*(1+$O$17)</f>
        <v>0.27318175</v>
      </c>
      <c r="G18" s="15">
        <f>F18*(1+$O$17)</f>
        <v>0.28137720250000003</v>
      </c>
      <c r="H18" s="15">
        <f>G18*(1+$O$17)</f>
        <v>0.28981851857500002</v>
      </c>
      <c r="I18" s="15">
        <f>H18*(1+$O$18)</f>
        <v>0.29851307413225003</v>
      </c>
      <c r="J18" s="15">
        <f>I18*(1+$O$18)</f>
        <v>0.30746846635621755</v>
      </c>
      <c r="K18" s="15">
        <f>J18*(1+$O$18)</f>
        <v>0.31669252034690409</v>
      </c>
      <c r="L18" s="15">
        <f>K18*(1+$O$18)</f>
        <v>0.32619329595731122</v>
      </c>
      <c r="M18" s="15">
        <f>L18*(1+$O$18)</f>
        <v>0.33597909483603056</v>
      </c>
      <c r="N18" s="15">
        <f>M18*(1+O20)/(O19-O20)</f>
        <v>4.2837334591593894</v>
      </c>
      <c r="O18" s="12">
        <v>0.03</v>
      </c>
      <c r="P18" s="13" t="s">
        <v>7</v>
      </c>
    </row>
    <row r="19" spans="2:20" ht="16">
      <c r="C19" s="16"/>
      <c r="D19" s="15">
        <f>D18*(1+$O$19)^($D$17-D17-1)</f>
        <v>0.2340909090909091</v>
      </c>
      <c r="E19" s="15">
        <f t="shared" ref="E19:N19" si="5">E18*(1+$O$19)^($D$17-E17-1)</f>
        <v>0.21919421487603302</v>
      </c>
      <c r="F19" s="15">
        <f t="shared" si="5"/>
        <v>0.20524549211119453</v>
      </c>
      <c r="G19" s="15">
        <f t="shared" si="5"/>
        <v>0.1921844153404822</v>
      </c>
      <c r="H19" s="15">
        <f t="shared" si="5"/>
        <v>0.17995449800063329</v>
      </c>
      <c r="I19" s="15">
        <f t="shared" si="5"/>
        <v>0.16850284812786573</v>
      </c>
      <c r="J19" s="15">
        <f t="shared" si="5"/>
        <v>0.15777993961063788</v>
      </c>
      <c r="K19" s="15">
        <f t="shared" si="5"/>
        <v>0.14773939799905184</v>
      </c>
      <c r="L19" s="15">
        <f t="shared" si="5"/>
        <v>0.13833779994456671</v>
      </c>
      <c r="M19" s="15">
        <f t="shared" si="5"/>
        <v>0.12953448540263973</v>
      </c>
      <c r="N19" s="15">
        <f t="shared" si="5"/>
        <v>1.6515646888836566</v>
      </c>
      <c r="O19" s="12">
        <f>O13</f>
        <v>0.1</v>
      </c>
      <c r="P19" s="1" t="s">
        <v>8</v>
      </c>
    </row>
    <row r="20" spans="2:20" ht="14" thickBot="1">
      <c r="C20" s="17" t="s">
        <v>11</v>
      </c>
      <c r="D20" s="18">
        <f>SUM(D19:N19)</f>
        <v>3.4241286893876701</v>
      </c>
      <c r="E20" s="19"/>
      <c r="F20" s="19"/>
      <c r="G20" s="19"/>
      <c r="H20" s="19"/>
      <c r="I20" s="19"/>
      <c r="J20" s="19"/>
      <c r="K20" s="19"/>
      <c r="L20" s="19"/>
      <c r="M20" s="19"/>
      <c r="N20" s="19"/>
      <c r="O20" s="34">
        <v>0.02</v>
      </c>
      <c r="P20" s="1" t="s">
        <v>71</v>
      </c>
      <c r="S20" s="39">
        <f>N18/M18</f>
        <v>12.75</v>
      </c>
      <c r="T20" s="1" t="s">
        <v>75</v>
      </c>
    </row>
    <row r="21" spans="2:20" ht="14" thickBot="1"/>
    <row r="22" spans="2:20" ht="14" thickBot="1">
      <c r="C22" s="21" t="s">
        <v>13</v>
      </c>
      <c r="D22" s="22" t="s">
        <v>14</v>
      </c>
      <c r="E22" s="22" t="s">
        <v>15</v>
      </c>
      <c r="F22" s="23" t="s">
        <v>16</v>
      </c>
    </row>
    <row r="23" spans="2:20">
      <c r="C23" s="24" t="s">
        <v>17</v>
      </c>
      <c r="D23" s="25">
        <v>0.3</v>
      </c>
      <c r="E23" s="15">
        <f>D8</f>
        <v>6.113512914745062</v>
      </c>
      <c r="F23" s="26">
        <f>E23*D23</f>
        <v>1.8340538744235184</v>
      </c>
    </row>
    <row r="24" spans="2:20">
      <c r="C24" s="24" t="s">
        <v>18</v>
      </c>
      <c r="D24" s="25">
        <v>0.4</v>
      </c>
      <c r="E24" s="15">
        <f>D14</f>
        <v>4.3333333333333321</v>
      </c>
      <c r="F24" s="26">
        <f>E24*D24</f>
        <v>1.7333333333333329</v>
      </c>
    </row>
    <row r="25" spans="2:20" ht="14" thickBot="1">
      <c r="C25" s="27" t="s">
        <v>19</v>
      </c>
      <c r="D25" s="28">
        <v>0.3</v>
      </c>
      <c r="E25" s="29">
        <f>D20</f>
        <v>3.4241286893876701</v>
      </c>
      <c r="F25" s="30">
        <f>E25*D25</f>
        <v>1.0272386068163011</v>
      </c>
    </row>
    <row r="26" spans="2:20" ht="14" thickBot="1">
      <c r="E26" s="31" t="s">
        <v>20</v>
      </c>
      <c r="F26" s="32">
        <f>SUM(F23:F25)</f>
        <v>4.5946258145731527</v>
      </c>
    </row>
    <row r="30" spans="2:20" ht="23">
      <c r="C30" s="35"/>
    </row>
  </sheetData>
  <conditionalFormatting sqref="D3">
    <cfRule type="containsText" dxfId="65" priority="1" operator="containsText" text="overvalued">
      <formula>NOT(ISERROR(SEARCH("overvalued",D3)))</formula>
    </cfRule>
    <cfRule type="containsText" dxfId="64" priority="2" operator="containsText" text="undervalued">
      <formula>NOT(ISERROR(SEARCH("undervalued",D3)))</formula>
    </cfRule>
  </conditionalFormatting>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sheetPr>
  <dimension ref="B1:T30"/>
  <sheetViews>
    <sheetView workbookViewId="0">
      <selection activeCell="O7" sqref="O7"/>
    </sheetView>
  </sheetViews>
  <sheetFormatPr baseColWidth="10" defaultColWidth="11.5" defaultRowHeight="13"/>
  <cols>
    <col min="1" max="1" width="4.33203125" style="1" customWidth="1"/>
    <col min="2" max="2" width="11.5" style="1"/>
    <col min="3" max="3" width="23" style="1" customWidth="1"/>
    <col min="4" max="4" width="10.6640625" style="1" bestFit="1" customWidth="1"/>
    <col min="5" max="5" width="7.5" style="1" customWidth="1"/>
    <col min="6" max="6" width="9.6640625" style="1" customWidth="1"/>
    <col min="7" max="13" width="7" style="1" customWidth="1"/>
    <col min="14" max="14" width="10.6640625" style="1" bestFit="1" customWidth="1"/>
    <col min="15" max="15" width="11.5" style="1"/>
    <col min="16" max="16" width="20" style="1" customWidth="1"/>
    <col min="17" max="16384" width="11.5" style="1"/>
  </cols>
  <sheetData>
    <row r="1" spans="2:20">
      <c r="S1" s="2" t="s">
        <v>0</v>
      </c>
    </row>
    <row r="2" spans="2:20" ht="24">
      <c r="B2" s="36" t="str">
        <f ca="1">MID(CELL("filename",A1),FIND("]",CELL("filename",A1))+1,255)</f>
        <v>BIPC</v>
      </c>
      <c r="C2" s="4"/>
      <c r="D2" s="3"/>
      <c r="P2"/>
      <c r="Q2"/>
      <c r="S2" s="5" t="s">
        <v>1</v>
      </c>
    </row>
    <row r="3" spans="2:20">
      <c r="D3" s="6"/>
    </row>
    <row r="4" spans="2:20" ht="29" thickBot="1">
      <c r="B4" s="7"/>
      <c r="N4" s="8" t="s">
        <v>2</v>
      </c>
      <c r="O4" s="9" t="s">
        <v>3</v>
      </c>
      <c r="Q4" s="1" t="s">
        <v>4</v>
      </c>
    </row>
    <row r="5" spans="2:20" ht="16">
      <c r="B5" s="1" t="s">
        <v>5</v>
      </c>
      <c r="C5" s="10" t="s">
        <v>79</v>
      </c>
      <c r="D5" s="11">
        <v>1</v>
      </c>
      <c r="E5" s="11">
        <f t="shared" ref="E5:M5" si="0">D5+1</f>
        <v>2</v>
      </c>
      <c r="F5" s="11">
        <f t="shared" si="0"/>
        <v>3</v>
      </c>
      <c r="G5" s="11">
        <f t="shared" si="0"/>
        <v>4</v>
      </c>
      <c r="H5" s="11">
        <f t="shared" si="0"/>
        <v>5</v>
      </c>
      <c r="I5" s="11">
        <f t="shared" si="0"/>
        <v>6</v>
      </c>
      <c r="J5" s="11">
        <f t="shared" si="0"/>
        <v>7</v>
      </c>
      <c r="K5" s="11">
        <f t="shared" si="0"/>
        <v>8</v>
      </c>
      <c r="L5" s="11">
        <f t="shared" si="0"/>
        <v>9</v>
      </c>
      <c r="M5" s="11">
        <f t="shared" si="0"/>
        <v>10</v>
      </c>
      <c r="N5" s="11">
        <v>10</v>
      </c>
      <c r="O5" s="12">
        <v>0.09</v>
      </c>
      <c r="P5" s="1" t="s">
        <v>6</v>
      </c>
      <c r="R5" s="13"/>
    </row>
    <row r="6" spans="2:20" ht="16">
      <c r="B6" s="1" t="s">
        <v>21</v>
      </c>
      <c r="C6" s="14">
        <v>2.7</v>
      </c>
      <c r="D6" s="15">
        <f>C6*(1+$O$5)</f>
        <v>2.9430000000000005</v>
      </c>
      <c r="E6" s="15">
        <f>D6*(1+$O$5)</f>
        <v>3.2078700000000007</v>
      </c>
      <c r="F6" s="15">
        <f>E6*(1+$O$5)</f>
        <v>3.4965783000000008</v>
      </c>
      <c r="G6" s="15">
        <f>F6*(1+$O$5)</f>
        <v>3.8112703470000011</v>
      </c>
      <c r="H6" s="15">
        <f>G6*(1+$O$5)</f>
        <v>4.1542846782300016</v>
      </c>
      <c r="I6" s="15">
        <f>H6*(1+$O$6)</f>
        <v>4.4866274524884018</v>
      </c>
      <c r="J6" s="15">
        <f>I6*(1+$O$6)</f>
        <v>4.8455576486874739</v>
      </c>
      <c r="K6" s="15">
        <f>J6*(1+$O$6)</f>
        <v>5.2332022605824724</v>
      </c>
      <c r="L6" s="15">
        <f>K6*(1+$O$6)</f>
        <v>5.6518584414290709</v>
      </c>
      <c r="M6" s="15">
        <f>L6*(1+$O$6)</f>
        <v>6.1040071167433974</v>
      </c>
      <c r="N6" s="15">
        <f>M6*(1+O8)/(O7-O8)</f>
        <v>161.75618859370002</v>
      </c>
      <c r="O6" s="12">
        <v>0.08</v>
      </c>
      <c r="P6" s="13" t="s">
        <v>7</v>
      </c>
      <c r="S6"/>
      <c r="T6"/>
    </row>
    <row r="7" spans="2:20" ht="16">
      <c r="C7" s="16"/>
      <c r="D7" s="15">
        <f>D6*(1+$O$7)^($D$5-D5-1)</f>
        <v>2.6754545454545458</v>
      </c>
      <c r="E7" s="15">
        <f t="shared" ref="E7:N7" si="1">E6*(1+$O$7)^($D$5-E5-1)</f>
        <v>2.6511322314049588</v>
      </c>
      <c r="F7" s="15">
        <f t="shared" si="1"/>
        <v>2.6270310293012771</v>
      </c>
      <c r="G7" s="15">
        <f t="shared" si="1"/>
        <v>2.6031489290349019</v>
      </c>
      <c r="H7" s="15">
        <f t="shared" si="1"/>
        <v>2.5794839387709483</v>
      </c>
      <c r="I7" s="15">
        <f t="shared" si="1"/>
        <v>2.5325842307932946</v>
      </c>
      <c r="J7" s="15">
        <f t="shared" si="1"/>
        <v>2.4865372447788707</v>
      </c>
      <c r="K7" s="15">
        <f t="shared" si="1"/>
        <v>2.4413274766919826</v>
      </c>
      <c r="L7" s="15">
        <f t="shared" si="1"/>
        <v>2.3969397043884921</v>
      </c>
      <c r="M7" s="15">
        <f t="shared" si="1"/>
        <v>2.3533589824905197</v>
      </c>
      <c r="N7" s="15">
        <f t="shared" si="1"/>
        <v>62.364013035998767</v>
      </c>
      <c r="O7" s="12">
        <f>Dashboard!K1</f>
        <v>0.1</v>
      </c>
      <c r="P7" s="1" t="s">
        <v>8</v>
      </c>
      <c r="S7"/>
      <c r="T7"/>
    </row>
    <row r="8" spans="2:20" ht="14" thickBot="1">
      <c r="C8" s="17" t="s">
        <v>9</v>
      </c>
      <c r="D8" s="18">
        <f>SUM(D7:N7)</f>
        <v>87.71101134910856</v>
      </c>
      <c r="E8" s="19"/>
      <c r="F8" s="19"/>
      <c r="G8" s="19"/>
      <c r="H8" s="19"/>
      <c r="I8" s="19"/>
      <c r="J8" s="19"/>
      <c r="K8" s="19"/>
      <c r="L8" s="19"/>
      <c r="M8" s="19"/>
      <c r="N8" s="19"/>
      <c r="O8" s="34">
        <v>0.06</v>
      </c>
      <c r="P8" s="1" t="s">
        <v>71</v>
      </c>
      <c r="R8" s="20"/>
      <c r="S8" s="39">
        <f>N6/M6</f>
        <v>26.499999999999996</v>
      </c>
      <c r="T8" s="1" t="s">
        <v>75</v>
      </c>
    </row>
    <row r="10" spans="2:20" ht="31" thickBot="1">
      <c r="N10" s="8" t="s">
        <v>2</v>
      </c>
      <c r="O10" s="9" t="s">
        <v>3</v>
      </c>
      <c r="R10" s="33"/>
    </row>
    <row r="11" spans="2:20" ht="16">
      <c r="B11" s="1" t="s">
        <v>10</v>
      </c>
      <c r="C11" s="10" t="str">
        <f>C5</f>
        <v>DIVIDEND PER SHARE</v>
      </c>
      <c r="D11" s="11">
        <f>D5</f>
        <v>1</v>
      </c>
      <c r="E11" s="11">
        <f t="shared" ref="E11:M11" si="2">D11+1</f>
        <v>2</v>
      </c>
      <c r="F11" s="11">
        <f t="shared" si="2"/>
        <v>3</v>
      </c>
      <c r="G11" s="11">
        <f t="shared" si="2"/>
        <v>4</v>
      </c>
      <c r="H11" s="11">
        <f t="shared" si="2"/>
        <v>5</v>
      </c>
      <c r="I11" s="11">
        <f t="shared" si="2"/>
        <v>6</v>
      </c>
      <c r="J11" s="11">
        <f t="shared" si="2"/>
        <v>7</v>
      </c>
      <c r="K11" s="11">
        <f t="shared" si="2"/>
        <v>8</v>
      </c>
      <c r="L11" s="11">
        <f t="shared" si="2"/>
        <v>9</v>
      </c>
      <c r="M11" s="11">
        <f t="shared" si="2"/>
        <v>10</v>
      </c>
      <c r="N11" s="11">
        <f>N5</f>
        <v>10</v>
      </c>
      <c r="O11" s="12">
        <v>7.0000000000000007E-2</v>
      </c>
      <c r="P11" s="1" t="s">
        <v>6</v>
      </c>
    </row>
    <row r="12" spans="2:20" ht="16">
      <c r="B12" s="1" t="s">
        <v>22</v>
      </c>
      <c r="C12" s="14">
        <f>C6</f>
        <v>2.7</v>
      </c>
      <c r="D12" s="15">
        <f>C12*(1+$O$11)</f>
        <v>2.8890000000000002</v>
      </c>
      <c r="E12" s="15">
        <f>D12*(1+$O$11)</f>
        <v>3.0912300000000004</v>
      </c>
      <c r="F12" s="15">
        <f>E12*(1+$O$11)</f>
        <v>3.3076161000000006</v>
      </c>
      <c r="G12" s="15">
        <f>F12*(1+$O$11)</f>
        <v>3.5391492270000007</v>
      </c>
      <c r="H12" s="15">
        <f>G12*(1+$O$11)</f>
        <v>3.786889672890001</v>
      </c>
      <c r="I12" s="15">
        <f>H12*(1+$O$12)</f>
        <v>4.0141030532634012</v>
      </c>
      <c r="J12" s="15">
        <f>I12*(1+$O$12)</f>
        <v>4.2549492364592059</v>
      </c>
      <c r="K12" s="15">
        <f>J12*(1+$O$12)</f>
        <v>4.5102461906467584</v>
      </c>
      <c r="L12" s="15">
        <f>K12*(1+$O$12)</f>
        <v>4.7808609620855638</v>
      </c>
      <c r="M12" s="15">
        <f>L12*(1+$O$12)</f>
        <v>5.0677126198106981</v>
      </c>
      <c r="N12" s="15">
        <f>M12*(1+O14)/(O13-O14)</f>
        <v>87.840352076718759</v>
      </c>
      <c r="O12" s="12">
        <v>0.06</v>
      </c>
      <c r="P12" s="13" t="s">
        <v>7</v>
      </c>
    </row>
    <row r="13" spans="2:20" ht="16">
      <c r="C13" s="16"/>
      <c r="D13" s="15">
        <f>D12*(1+$O$13)^($D$11-D11-1)</f>
        <v>2.6263636363636365</v>
      </c>
      <c r="E13" s="15">
        <f t="shared" ref="E13:M13" si="3">E12*(1+$O$7)^($D$5-E11-1)</f>
        <v>2.5547355371900826</v>
      </c>
      <c r="F13" s="15">
        <f t="shared" si="3"/>
        <v>2.4850609316303527</v>
      </c>
      <c r="G13" s="15">
        <f t="shared" si="3"/>
        <v>2.4172865425858889</v>
      </c>
      <c r="H13" s="15">
        <f t="shared" si="3"/>
        <v>2.3513605459699098</v>
      </c>
      <c r="I13" s="15">
        <f t="shared" si="3"/>
        <v>2.2658565261164587</v>
      </c>
      <c r="J13" s="15">
        <f t="shared" si="3"/>
        <v>2.1834617433485874</v>
      </c>
      <c r="K13" s="15">
        <f t="shared" si="3"/>
        <v>2.104063134499548</v>
      </c>
      <c r="L13" s="15">
        <f t="shared" si="3"/>
        <v>2.0275517477904734</v>
      </c>
      <c r="M13" s="15">
        <f t="shared" si="3"/>
        <v>1.9538225933253652</v>
      </c>
      <c r="N13" s="15">
        <f>N12*(1+$O$7)^($D$5-N11-1)</f>
        <v>33.866258284306326</v>
      </c>
      <c r="O13" s="12">
        <f>O7</f>
        <v>0.1</v>
      </c>
      <c r="P13" s="1" t="s">
        <v>8</v>
      </c>
    </row>
    <row r="14" spans="2:20" ht="14" thickBot="1">
      <c r="C14" s="17" t="s">
        <v>11</v>
      </c>
      <c r="D14" s="18">
        <f>SUM(D13:N13)</f>
        <v>56.835821223126629</v>
      </c>
      <c r="E14" s="19"/>
      <c r="F14" s="19"/>
      <c r="G14" s="19"/>
      <c r="H14" s="19"/>
      <c r="I14" s="19"/>
      <c r="J14" s="19"/>
      <c r="K14" s="19"/>
      <c r="L14" s="19"/>
      <c r="M14" s="19"/>
      <c r="N14" s="19"/>
      <c r="O14" s="34">
        <v>0.04</v>
      </c>
      <c r="P14" s="1" t="s">
        <v>71</v>
      </c>
      <c r="S14" s="39">
        <f>N12/M12</f>
        <v>17.333333333333332</v>
      </c>
      <c r="T14" s="1" t="s">
        <v>75</v>
      </c>
    </row>
    <row r="16" spans="2:20" ht="29" thickBot="1">
      <c r="N16" s="8" t="s">
        <v>2</v>
      </c>
      <c r="O16" s="9" t="s">
        <v>3</v>
      </c>
    </row>
    <row r="17" spans="2:20" ht="16">
      <c r="B17" s="1" t="s">
        <v>12</v>
      </c>
      <c r="C17" s="10" t="str">
        <f>C11</f>
        <v>DIVIDEND PER SHARE</v>
      </c>
      <c r="D17" s="11">
        <f>D5</f>
        <v>1</v>
      </c>
      <c r="E17" s="11">
        <f t="shared" ref="E17:M17" si="4">D17+1</f>
        <v>2</v>
      </c>
      <c r="F17" s="11">
        <f t="shared" si="4"/>
        <v>3</v>
      </c>
      <c r="G17" s="11">
        <f t="shared" si="4"/>
        <v>4</v>
      </c>
      <c r="H17" s="11">
        <f t="shared" si="4"/>
        <v>5</v>
      </c>
      <c r="I17" s="11">
        <f t="shared" si="4"/>
        <v>6</v>
      </c>
      <c r="J17" s="11">
        <f t="shared" si="4"/>
        <v>7</v>
      </c>
      <c r="K17" s="11">
        <f t="shared" si="4"/>
        <v>8</v>
      </c>
      <c r="L17" s="11">
        <f t="shared" si="4"/>
        <v>9</v>
      </c>
      <c r="M17" s="11">
        <f t="shared" si="4"/>
        <v>10</v>
      </c>
      <c r="N17" s="11">
        <f>N5</f>
        <v>10</v>
      </c>
      <c r="O17" s="12">
        <v>0.05</v>
      </c>
      <c r="P17" s="1" t="s">
        <v>6</v>
      </c>
    </row>
    <row r="18" spans="2:20" ht="16">
      <c r="B18" s="1" t="s">
        <v>23</v>
      </c>
      <c r="C18" s="14">
        <f>C6</f>
        <v>2.7</v>
      </c>
      <c r="D18" s="15">
        <f>C18*(1+$O$17)</f>
        <v>2.8350000000000004</v>
      </c>
      <c r="E18" s="15">
        <f>D18*(1+$O$17)</f>
        <v>2.9767500000000005</v>
      </c>
      <c r="F18" s="15">
        <f>E18*(1+$O$17)</f>
        <v>3.1255875000000004</v>
      </c>
      <c r="G18" s="15">
        <f>F18*(1+$O$17)</f>
        <v>3.2818668750000004</v>
      </c>
      <c r="H18" s="15">
        <f>G18*(1+$O$17)</f>
        <v>3.4459602187500007</v>
      </c>
      <c r="I18" s="15">
        <f>H18*(1+$O$18)</f>
        <v>3.5837986275000007</v>
      </c>
      <c r="J18" s="15">
        <f>I18*(1+$O$18)</f>
        <v>3.7271505726000007</v>
      </c>
      <c r="K18" s="15">
        <f>J18*(1+$O$18)</f>
        <v>3.8762365955040008</v>
      </c>
      <c r="L18" s="15">
        <f>K18*(1+$O$18)</f>
        <v>4.0312860593241613</v>
      </c>
      <c r="M18" s="15">
        <f>L18*(1+$O$18)</f>
        <v>4.192537501697128</v>
      </c>
      <c r="N18" s="15">
        <f>M18*(1+O20)/(O19-O20)</f>
        <v>53.454853146638378</v>
      </c>
      <c r="O18" s="12">
        <v>0.04</v>
      </c>
      <c r="P18" s="13" t="s">
        <v>7</v>
      </c>
    </row>
    <row r="19" spans="2:20" ht="16">
      <c r="C19" s="16"/>
      <c r="D19" s="15">
        <f>D18*(1+$O$19)^($D$17-D17-1)</f>
        <v>2.5772727272727276</v>
      </c>
      <c r="E19" s="15">
        <f t="shared" ref="E19:N19" si="5">E18*(1+$O$19)^($D$17-E17-1)</f>
        <v>2.4601239669421489</v>
      </c>
      <c r="F19" s="15">
        <f t="shared" si="5"/>
        <v>2.3483001502629599</v>
      </c>
      <c r="G19" s="15">
        <f t="shared" si="5"/>
        <v>2.2415592343419162</v>
      </c>
      <c r="H19" s="15">
        <f t="shared" si="5"/>
        <v>2.1396701782354652</v>
      </c>
      <c r="I19" s="15">
        <f t="shared" si="5"/>
        <v>2.0229608957862584</v>
      </c>
      <c r="J19" s="15">
        <f t="shared" si="5"/>
        <v>1.9126175741979163</v>
      </c>
      <c r="K19" s="15">
        <f t="shared" si="5"/>
        <v>1.8082929792416664</v>
      </c>
      <c r="L19" s="15">
        <f t="shared" si="5"/>
        <v>1.7096588167375757</v>
      </c>
      <c r="M19" s="15">
        <f t="shared" si="5"/>
        <v>1.6164046994609806</v>
      </c>
      <c r="N19" s="15">
        <f t="shared" si="5"/>
        <v>20.609159918127503</v>
      </c>
      <c r="O19" s="12">
        <f>O13</f>
        <v>0.1</v>
      </c>
      <c r="P19" s="1" t="s">
        <v>8</v>
      </c>
    </row>
    <row r="20" spans="2:20" ht="14" thickBot="1">
      <c r="C20" s="17" t="s">
        <v>11</v>
      </c>
      <c r="D20" s="18">
        <f>SUM(D19:N19)</f>
        <v>41.446021140607115</v>
      </c>
      <c r="E20" s="19"/>
      <c r="F20" s="19"/>
      <c r="G20" s="19"/>
      <c r="H20" s="19"/>
      <c r="I20" s="19"/>
      <c r="J20" s="19"/>
      <c r="K20" s="19"/>
      <c r="L20" s="19"/>
      <c r="M20" s="19"/>
      <c r="N20" s="19"/>
      <c r="O20" s="34">
        <v>0.02</v>
      </c>
      <c r="P20" s="1" t="s">
        <v>71</v>
      </c>
      <c r="S20" s="39">
        <f>N18/M18</f>
        <v>12.749999999999998</v>
      </c>
      <c r="T20" s="1" t="s">
        <v>75</v>
      </c>
    </row>
    <row r="21" spans="2:20" ht="14" thickBot="1"/>
    <row r="22" spans="2:20" ht="14" thickBot="1">
      <c r="C22" s="21" t="s">
        <v>13</v>
      </c>
      <c r="D22" s="22" t="s">
        <v>14</v>
      </c>
      <c r="E22" s="22" t="s">
        <v>15</v>
      </c>
      <c r="F22" s="23" t="s">
        <v>16</v>
      </c>
    </row>
    <row r="23" spans="2:20">
      <c r="C23" s="24" t="s">
        <v>17</v>
      </c>
      <c r="D23" s="25">
        <v>0.3</v>
      </c>
      <c r="E23" s="15">
        <f>D8</f>
        <v>87.71101134910856</v>
      </c>
      <c r="F23" s="26">
        <f>E23*D23</f>
        <v>26.313303404732569</v>
      </c>
    </row>
    <row r="24" spans="2:20">
      <c r="C24" s="24" t="s">
        <v>18</v>
      </c>
      <c r="D24" s="25">
        <v>0.4</v>
      </c>
      <c r="E24" s="15">
        <f>D14</f>
        <v>56.835821223126629</v>
      </c>
      <c r="F24" s="26">
        <f>E24*D24</f>
        <v>22.734328489250654</v>
      </c>
    </row>
    <row r="25" spans="2:20" ht="14" thickBot="1">
      <c r="C25" s="27" t="s">
        <v>19</v>
      </c>
      <c r="D25" s="28">
        <v>0.3</v>
      </c>
      <c r="E25" s="29">
        <f>D20</f>
        <v>41.446021140607115</v>
      </c>
      <c r="F25" s="30">
        <f>E25*D25</f>
        <v>12.433806342182134</v>
      </c>
    </row>
    <row r="26" spans="2:20" ht="14" thickBot="1">
      <c r="E26" s="31" t="s">
        <v>20</v>
      </c>
      <c r="F26" s="32">
        <f>SUM(F23:F25)</f>
        <v>61.48143823616536</v>
      </c>
    </row>
    <row r="30" spans="2:20" ht="23">
      <c r="C30" s="35"/>
    </row>
  </sheetData>
  <conditionalFormatting sqref="D3">
    <cfRule type="containsText" dxfId="63" priority="1" operator="containsText" text="overvalued">
      <formula>NOT(ISERROR(SEARCH("overvalued",D3)))</formula>
    </cfRule>
    <cfRule type="containsText" dxfId="62" priority="2" operator="containsText" text="undervalued">
      <formula>NOT(ISERROR(SEARCH("undervalued",D3)))</formula>
    </cfRule>
  </conditionalFormatting>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B1:T30"/>
  <sheetViews>
    <sheetView workbookViewId="0">
      <selection activeCell="O7" sqref="O7"/>
    </sheetView>
  </sheetViews>
  <sheetFormatPr baseColWidth="10" defaultColWidth="11.5" defaultRowHeight="13"/>
  <cols>
    <col min="1" max="1" width="4.33203125" style="1" customWidth="1"/>
    <col min="2" max="2" width="11.5" style="1"/>
    <col min="3" max="3" width="23" style="1" customWidth="1"/>
    <col min="4" max="4" width="10.6640625" style="1" bestFit="1" customWidth="1"/>
    <col min="5" max="5" width="7.5" style="1" customWidth="1"/>
    <col min="6" max="6" width="9.6640625" style="1" customWidth="1"/>
    <col min="7" max="13" width="7" style="1" customWidth="1"/>
    <col min="14" max="14" width="10.6640625" style="1" bestFit="1" customWidth="1"/>
    <col min="15" max="15" width="11.5" style="1"/>
    <col min="16" max="16" width="20" style="1" customWidth="1"/>
    <col min="17" max="16384" width="11.5" style="1"/>
  </cols>
  <sheetData>
    <row r="1" spans="2:20">
      <c r="S1" s="2" t="s">
        <v>0</v>
      </c>
    </row>
    <row r="2" spans="2:20" ht="24">
      <c r="B2" s="36" t="str">
        <f ca="1">MID(CELL("filename",A1),FIND("]",CELL("filename",A1))+1,255)</f>
        <v>BEPC</v>
      </c>
      <c r="C2" s="4"/>
      <c r="D2" s="3"/>
      <c r="P2"/>
      <c r="Q2"/>
      <c r="S2" s="5" t="s">
        <v>1</v>
      </c>
    </row>
    <row r="3" spans="2:20">
      <c r="D3" s="6"/>
    </row>
    <row r="4" spans="2:20" ht="29" thickBot="1">
      <c r="B4" s="7"/>
      <c r="N4" s="8" t="s">
        <v>2</v>
      </c>
      <c r="O4" s="9" t="s">
        <v>3</v>
      </c>
      <c r="Q4" s="1" t="s">
        <v>4</v>
      </c>
    </row>
    <row r="5" spans="2:20" ht="16">
      <c r="B5" s="1" t="s">
        <v>5</v>
      </c>
      <c r="C5" s="10" t="s">
        <v>79</v>
      </c>
      <c r="D5" s="11">
        <v>1</v>
      </c>
      <c r="E5" s="11">
        <f t="shared" ref="E5:M5" si="0">D5+1</f>
        <v>2</v>
      </c>
      <c r="F5" s="11">
        <f t="shared" si="0"/>
        <v>3</v>
      </c>
      <c r="G5" s="11">
        <f t="shared" si="0"/>
        <v>4</v>
      </c>
      <c r="H5" s="11">
        <f t="shared" si="0"/>
        <v>5</v>
      </c>
      <c r="I5" s="11">
        <f t="shared" si="0"/>
        <v>6</v>
      </c>
      <c r="J5" s="11">
        <f t="shared" si="0"/>
        <v>7</v>
      </c>
      <c r="K5" s="11">
        <f t="shared" si="0"/>
        <v>8</v>
      </c>
      <c r="L5" s="11">
        <f t="shared" si="0"/>
        <v>9</v>
      </c>
      <c r="M5" s="11">
        <f t="shared" si="0"/>
        <v>10</v>
      </c>
      <c r="N5" s="11">
        <v>10</v>
      </c>
      <c r="O5" s="12">
        <v>0.06</v>
      </c>
      <c r="P5" s="1" t="s">
        <v>6</v>
      </c>
      <c r="R5" s="13"/>
    </row>
    <row r="6" spans="2:20" ht="16">
      <c r="B6" s="1" t="s">
        <v>21</v>
      </c>
      <c r="C6" s="14">
        <v>1.49</v>
      </c>
      <c r="D6" s="15">
        <f>C6*(1+$O$5)</f>
        <v>1.5794000000000001</v>
      </c>
      <c r="E6" s="15">
        <f>D6*(1+$O$5)</f>
        <v>1.6741640000000002</v>
      </c>
      <c r="F6" s="15">
        <f>E6*(1+$O$5)</f>
        <v>1.7746138400000002</v>
      </c>
      <c r="G6" s="15">
        <f>F6*(1+$O$5)</f>
        <v>1.8810906704000003</v>
      </c>
      <c r="H6" s="15">
        <f>G6*(1+$O$5)</f>
        <v>1.9939561106240005</v>
      </c>
      <c r="I6" s="15">
        <f>H6*(1+$O$6)</f>
        <v>2.0936539161552004</v>
      </c>
      <c r="J6" s="15">
        <f>I6*(1+$O$6)</f>
        <v>2.1983366119629606</v>
      </c>
      <c r="K6" s="15">
        <f>J6*(1+$O$6)</f>
        <v>2.3082534425611088</v>
      </c>
      <c r="L6" s="15">
        <f>K6*(1+$O$6)</f>
        <v>2.4236661146891643</v>
      </c>
      <c r="M6" s="15">
        <f>L6*(1+$O$6)</f>
        <v>2.5448494204236227</v>
      </c>
      <c r="N6" s="15">
        <f>M6*(1+O8)/(O7-O8)</f>
        <v>67.438509641225991</v>
      </c>
      <c r="O6" s="12">
        <v>0.05</v>
      </c>
      <c r="P6" s="13" t="s">
        <v>7</v>
      </c>
      <c r="S6"/>
      <c r="T6"/>
    </row>
    <row r="7" spans="2:20" ht="16">
      <c r="C7" s="16"/>
      <c r="D7" s="15">
        <f>D6*(1+$O$7)^($D$5-D5-1)</f>
        <v>1.4358181818181819</v>
      </c>
      <c r="E7" s="15">
        <f t="shared" ref="E7:N7" si="1">E6*(1+$O$7)^($D$5-E5-1)</f>
        <v>1.3836066115702479</v>
      </c>
      <c r="F7" s="15">
        <f t="shared" si="1"/>
        <v>1.3332936438767842</v>
      </c>
      <c r="G7" s="15">
        <f t="shared" si="1"/>
        <v>1.2848102386449012</v>
      </c>
      <c r="H7" s="15">
        <f t="shared" si="1"/>
        <v>1.2380898663305411</v>
      </c>
      <c r="I7" s="15">
        <f t="shared" si="1"/>
        <v>1.1818130542246073</v>
      </c>
      <c r="J7" s="15">
        <f t="shared" si="1"/>
        <v>1.1280942790325796</v>
      </c>
      <c r="K7" s="15">
        <f t="shared" si="1"/>
        <v>1.0768172663492805</v>
      </c>
      <c r="L7" s="15">
        <f t="shared" si="1"/>
        <v>1.0278710269697677</v>
      </c>
      <c r="M7" s="15">
        <f t="shared" si="1"/>
        <v>0.98114961665296019</v>
      </c>
      <c r="N7" s="15">
        <f t="shared" si="1"/>
        <v>26.00046484130344</v>
      </c>
      <c r="O7" s="12">
        <f>Dashboard!K1</f>
        <v>0.1</v>
      </c>
      <c r="P7" s="1" t="s">
        <v>8</v>
      </c>
      <c r="S7"/>
      <c r="T7"/>
    </row>
    <row r="8" spans="2:20" ht="14" thickBot="1">
      <c r="C8" s="17" t="s">
        <v>9</v>
      </c>
      <c r="D8" s="18">
        <f>SUM(D7:N7)</f>
        <v>38.071828626773296</v>
      </c>
      <c r="E8" s="19"/>
      <c r="F8" s="19"/>
      <c r="G8" s="19"/>
      <c r="H8" s="19"/>
      <c r="I8" s="19"/>
      <c r="J8" s="19"/>
      <c r="K8" s="19"/>
      <c r="L8" s="19"/>
      <c r="M8" s="19"/>
      <c r="N8" s="19"/>
      <c r="O8" s="34">
        <v>0.06</v>
      </c>
      <c r="P8" s="1" t="s">
        <v>71</v>
      </c>
      <c r="R8" s="20"/>
      <c r="S8" s="39">
        <f>N6/M6</f>
        <v>26.499999999999996</v>
      </c>
      <c r="T8" s="1" t="s">
        <v>75</v>
      </c>
    </row>
    <row r="10" spans="2:20" ht="31" thickBot="1">
      <c r="N10" s="8" t="s">
        <v>2</v>
      </c>
      <c r="O10" s="9" t="s">
        <v>3</v>
      </c>
      <c r="R10" s="33"/>
    </row>
    <row r="11" spans="2:20" ht="16">
      <c r="B11" s="1" t="s">
        <v>10</v>
      </c>
      <c r="C11" s="10" t="str">
        <f>C5</f>
        <v>DIVIDEND PER SHARE</v>
      </c>
      <c r="D11" s="11">
        <f>D5</f>
        <v>1</v>
      </c>
      <c r="E11" s="11">
        <f t="shared" ref="E11:M11" si="2">D11+1</f>
        <v>2</v>
      </c>
      <c r="F11" s="11">
        <f t="shared" si="2"/>
        <v>3</v>
      </c>
      <c r="G11" s="11">
        <f t="shared" si="2"/>
        <v>4</v>
      </c>
      <c r="H11" s="11">
        <f t="shared" si="2"/>
        <v>5</v>
      </c>
      <c r="I11" s="11">
        <f t="shared" si="2"/>
        <v>6</v>
      </c>
      <c r="J11" s="11">
        <f t="shared" si="2"/>
        <v>7</v>
      </c>
      <c r="K11" s="11">
        <f t="shared" si="2"/>
        <v>8</v>
      </c>
      <c r="L11" s="11">
        <f t="shared" si="2"/>
        <v>9</v>
      </c>
      <c r="M11" s="11">
        <f t="shared" si="2"/>
        <v>10</v>
      </c>
      <c r="N11" s="11">
        <f>N5</f>
        <v>10</v>
      </c>
      <c r="O11" s="12">
        <v>0.04</v>
      </c>
      <c r="P11" s="1" t="s">
        <v>6</v>
      </c>
    </row>
    <row r="12" spans="2:20" ht="16">
      <c r="B12" s="1" t="s">
        <v>22</v>
      </c>
      <c r="C12" s="14">
        <f>C6</f>
        <v>1.49</v>
      </c>
      <c r="D12" s="15">
        <f>C12*(1+$O$11)</f>
        <v>1.5496000000000001</v>
      </c>
      <c r="E12" s="15">
        <f>D12*(1+$O$11)</f>
        <v>1.6115840000000001</v>
      </c>
      <c r="F12" s="15">
        <f>E12*(1+$O$11)</f>
        <v>1.6760473600000001</v>
      </c>
      <c r="G12" s="15">
        <f>F12*(1+$O$11)</f>
        <v>1.7430892544000001</v>
      </c>
      <c r="H12" s="15">
        <f>G12*(1+$O$11)</f>
        <v>1.8128128245760002</v>
      </c>
      <c r="I12" s="15">
        <f>H12*(1+$O$12)</f>
        <v>1.8671972093132803</v>
      </c>
      <c r="J12" s="15">
        <f>I12*(1+$O$12)</f>
        <v>1.9232131255926788</v>
      </c>
      <c r="K12" s="15">
        <f>J12*(1+$O$12)</f>
        <v>1.9809095193604591</v>
      </c>
      <c r="L12" s="15">
        <f>K12*(1+$O$12)</f>
        <v>2.0403368049412731</v>
      </c>
      <c r="M12" s="15">
        <f>L12*(1+$O$12)</f>
        <v>2.1015469090895116</v>
      </c>
      <c r="N12" s="15">
        <f>M12*(1+O14)/(O13-O14)</f>
        <v>36.426813090884863</v>
      </c>
      <c r="O12" s="12">
        <v>0.03</v>
      </c>
      <c r="P12" s="13" t="s">
        <v>7</v>
      </c>
    </row>
    <row r="13" spans="2:20" ht="16">
      <c r="C13" s="16"/>
      <c r="D13" s="15">
        <f>D12*(1+$O$13)^($D$11-D11-1)</f>
        <v>1.4087272727272728</v>
      </c>
      <c r="E13" s="15">
        <f t="shared" ref="E13:M13" si="3">E12*(1+$O$7)^($D$5-E11-1)</f>
        <v>1.3318876033057852</v>
      </c>
      <c r="F13" s="15">
        <f t="shared" si="3"/>
        <v>1.2592391885800147</v>
      </c>
      <c r="G13" s="15">
        <f t="shared" si="3"/>
        <v>1.1905534146574686</v>
      </c>
      <c r="H13" s="15">
        <f t="shared" si="3"/>
        <v>1.1256141374943338</v>
      </c>
      <c r="I13" s="15">
        <f t="shared" si="3"/>
        <v>1.0539841469265125</v>
      </c>
      <c r="J13" s="15">
        <f t="shared" si="3"/>
        <v>0.98691242848573435</v>
      </c>
      <c r="K13" s="15">
        <f t="shared" si="3"/>
        <v>0.92410891030936948</v>
      </c>
      <c r="L13" s="15">
        <f t="shared" si="3"/>
        <v>0.86530197965331868</v>
      </c>
      <c r="M13" s="15">
        <f t="shared" si="3"/>
        <v>0.81023730822083484</v>
      </c>
      <c r="N13" s="15">
        <f>N12*(1+$O$7)^($D$5-N11-1)</f>
        <v>14.04411334249447</v>
      </c>
      <c r="O13" s="12">
        <f>O7</f>
        <v>0.1</v>
      </c>
      <c r="P13" s="1" t="s">
        <v>8</v>
      </c>
    </row>
    <row r="14" spans="2:20" ht="14" thickBot="1">
      <c r="C14" s="17" t="s">
        <v>11</v>
      </c>
      <c r="D14" s="18">
        <f>SUM(D13:N13)</f>
        <v>25.000679732855115</v>
      </c>
      <c r="E14" s="19"/>
      <c r="F14" s="19"/>
      <c r="G14" s="19"/>
      <c r="H14" s="19"/>
      <c r="I14" s="19"/>
      <c r="J14" s="19"/>
      <c r="K14" s="19"/>
      <c r="L14" s="19"/>
      <c r="M14" s="19"/>
      <c r="N14" s="19"/>
      <c r="O14" s="34">
        <v>0.04</v>
      </c>
      <c r="P14" s="1" t="s">
        <v>71</v>
      </c>
      <c r="S14" s="39">
        <f>N12/M12</f>
        <v>17.333333333333332</v>
      </c>
      <c r="T14" s="1" t="s">
        <v>75</v>
      </c>
    </row>
    <row r="16" spans="2:20" ht="29" thickBot="1">
      <c r="N16" s="8" t="s">
        <v>2</v>
      </c>
      <c r="O16" s="9" t="s">
        <v>3</v>
      </c>
    </row>
    <row r="17" spans="2:20" ht="16">
      <c r="B17" s="1" t="s">
        <v>12</v>
      </c>
      <c r="C17" s="10" t="str">
        <f>C11</f>
        <v>DIVIDEND PER SHARE</v>
      </c>
      <c r="D17" s="11">
        <f>D5</f>
        <v>1</v>
      </c>
      <c r="E17" s="11">
        <f t="shared" ref="E17:M17" si="4">D17+1</f>
        <v>2</v>
      </c>
      <c r="F17" s="11">
        <f t="shared" si="4"/>
        <v>3</v>
      </c>
      <c r="G17" s="11">
        <f t="shared" si="4"/>
        <v>4</v>
      </c>
      <c r="H17" s="11">
        <f t="shared" si="4"/>
        <v>5</v>
      </c>
      <c r="I17" s="11">
        <f t="shared" si="4"/>
        <v>6</v>
      </c>
      <c r="J17" s="11">
        <f t="shared" si="4"/>
        <v>7</v>
      </c>
      <c r="K17" s="11">
        <f t="shared" si="4"/>
        <v>8</v>
      </c>
      <c r="L17" s="11">
        <f t="shared" si="4"/>
        <v>9</v>
      </c>
      <c r="M17" s="11">
        <f t="shared" si="4"/>
        <v>10</v>
      </c>
      <c r="N17" s="11">
        <f>N5</f>
        <v>10</v>
      </c>
      <c r="O17" s="12">
        <v>0.02</v>
      </c>
      <c r="P17" s="1" t="s">
        <v>6</v>
      </c>
    </row>
    <row r="18" spans="2:20" ht="16">
      <c r="B18" s="1" t="s">
        <v>23</v>
      </c>
      <c r="C18" s="14">
        <f>C6</f>
        <v>1.49</v>
      </c>
      <c r="D18" s="15">
        <f>C18*(1+$O$17)</f>
        <v>1.5198</v>
      </c>
      <c r="E18" s="15">
        <f>D18*(1+$O$17)</f>
        <v>1.5501960000000001</v>
      </c>
      <c r="F18" s="15">
        <f>E18*(1+$O$17)</f>
        <v>1.5811999200000002</v>
      </c>
      <c r="G18" s="15">
        <f>F18*(1+$O$17)</f>
        <v>1.6128239184000002</v>
      </c>
      <c r="H18" s="15">
        <f>G18*(1+$O$17)</f>
        <v>1.6450803967680001</v>
      </c>
      <c r="I18" s="15">
        <f>H18*(1+$O$18)</f>
        <v>1.6615312007356802</v>
      </c>
      <c r="J18" s="15">
        <f>I18*(1+$O$18)</f>
        <v>1.6781465127430371</v>
      </c>
      <c r="K18" s="15">
        <f>J18*(1+$O$18)</f>
        <v>1.6949279778704673</v>
      </c>
      <c r="L18" s="15">
        <f>K18*(1+$O$18)</f>
        <v>1.7118772576491721</v>
      </c>
      <c r="M18" s="15">
        <f>L18*(1+$O$18)</f>
        <v>1.7289960302256637</v>
      </c>
      <c r="N18" s="15">
        <f>M18*(1+O20)/(O19-O20)</f>
        <v>22.044699385377211</v>
      </c>
      <c r="O18" s="12">
        <v>0.01</v>
      </c>
      <c r="P18" s="13" t="s">
        <v>7</v>
      </c>
    </row>
    <row r="19" spans="2:20" ht="16">
      <c r="C19" s="16"/>
      <c r="D19" s="15">
        <f>D18*(1+$O$19)^($D$17-D17-1)</f>
        <v>1.3816363636363636</v>
      </c>
      <c r="E19" s="15">
        <f t="shared" ref="E19:N19" si="5">E18*(1+$O$19)^($D$17-E17-1)</f>
        <v>1.2811537190082645</v>
      </c>
      <c r="F19" s="15">
        <f t="shared" si="5"/>
        <v>1.1879789030803904</v>
      </c>
      <c r="G19" s="15">
        <f t="shared" si="5"/>
        <v>1.1015804374018165</v>
      </c>
      <c r="H19" s="15">
        <f t="shared" si="5"/>
        <v>1.0214654964998662</v>
      </c>
      <c r="I19" s="15">
        <f t="shared" si="5"/>
        <v>0.9378910467862408</v>
      </c>
      <c r="J19" s="15">
        <f t="shared" si="5"/>
        <v>0.8611545065946391</v>
      </c>
      <c r="K19" s="15">
        <f t="shared" si="5"/>
        <v>0.79069641060053231</v>
      </c>
      <c r="L19" s="15">
        <f t="shared" si="5"/>
        <v>0.72600306791503422</v>
      </c>
      <c r="M19" s="15">
        <f t="shared" si="5"/>
        <v>0.66660281690380407</v>
      </c>
      <c r="N19" s="15">
        <f t="shared" si="5"/>
        <v>8.4991859155235012</v>
      </c>
      <c r="O19" s="12">
        <f>O13</f>
        <v>0.1</v>
      </c>
      <c r="P19" s="1" t="s">
        <v>8</v>
      </c>
    </row>
    <row r="20" spans="2:20" ht="14" thickBot="1">
      <c r="C20" s="17" t="s">
        <v>11</v>
      </c>
      <c r="D20" s="18">
        <f>SUM(D19:N19)</f>
        <v>18.455348683950454</v>
      </c>
      <c r="E20" s="19"/>
      <c r="F20" s="19"/>
      <c r="G20" s="19"/>
      <c r="H20" s="19"/>
      <c r="I20" s="19"/>
      <c r="J20" s="19"/>
      <c r="K20" s="19"/>
      <c r="L20" s="19"/>
      <c r="M20" s="19"/>
      <c r="N20" s="19"/>
      <c r="O20" s="34">
        <v>0.02</v>
      </c>
      <c r="P20" s="1" t="s">
        <v>71</v>
      </c>
      <c r="S20" s="39">
        <f>N18/M18</f>
        <v>12.749999999999998</v>
      </c>
      <c r="T20" s="1" t="s">
        <v>75</v>
      </c>
    </row>
    <row r="21" spans="2:20" ht="14" thickBot="1"/>
    <row r="22" spans="2:20" ht="14" thickBot="1">
      <c r="C22" s="21" t="s">
        <v>13</v>
      </c>
      <c r="D22" s="22" t="s">
        <v>14</v>
      </c>
      <c r="E22" s="22" t="s">
        <v>15</v>
      </c>
      <c r="F22" s="23" t="s">
        <v>16</v>
      </c>
    </row>
    <row r="23" spans="2:20">
      <c r="C23" s="24" t="s">
        <v>17</v>
      </c>
      <c r="D23" s="25">
        <v>0.3</v>
      </c>
      <c r="E23" s="15">
        <f>D8</f>
        <v>38.071828626773296</v>
      </c>
      <c r="F23" s="26">
        <f>E23*D23</f>
        <v>11.421548588031989</v>
      </c>
    </row>
    <row r="24" spans="2:20">
      <c r="C24" s="24" t="s">
        <v>18</v>
      </c>
      <c r="D24" s="25">
        <v>0.4</v>
      </c>
      <c r="E24" s="15">
        <f>D14</f>
        <v>25.000679732855115</v>
      </c>
      <c r="F24" s="26">
        <f>E24*D24</f>
        <v>10.000271893142047</v>
      </c>
    </row>
    <row r="25" spans="2:20" ht="14" thickBot="1">
      <c r="C25" s="27" t="s">
        <v>19</v>
      </c>
      <c r="D25" s="28">
        <v>0.3</v>
      </c>
      <c r="E25" s="29">
        <f>D20</f>
        <v>18.455348683950454</v>
      </c>
      <c r="F25" s="30">
        <f>E25*D25</f>
        <v>5.5366046051851363</v>
      </c>
    </row>
    <row r="26" spans="2:20" ht="14" thickBot="1">
      <c r="E26" s="31" t="s">
        <v>20</v>
      </c>
      <c r="F26" s="32">
        <f>SUM(F23:F25)</f>
        <v>26.958425086359174</v>
      </c>
    </row>
    <row r="30" spans="2:20" ht="23">
      <c r="C30" s="35"/>
    </row>
  </sheetData>
  <conditionalFormatting sqref="D3">
    <cfRule type="containsText" dxfId="61" priority="1" operator="containsText" text="overvalued">
      <formula>NOT(ISERROR(SEARCH("overvalued",D3)))</formula>
    </cfRule>
    <cfRule type="containsText" dxfId="60" priority="2" operator="containsText" text="undervalued">
      <formula>NOT(ISERROR(SEARCH("undervalued",D3)))</formula>
    </cfRule>
  </conditionalFormatting>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0000"/>
  </sheetPr>
  <dimension ref="B1:T30"/>
  <sheetViews>
    <sheetView workbookViewId="0">
      <selection activeCell="O7" sqref="O7"/>
    </sheetView>
  </sheetViews>
  <sheetFormatPr baseColWidth="10" defaultColWidth="11.5" defaultRowHeight="13"/>
  <cols>
    <col min="1" max="1" width="4.33203125" style="1" customWidth="1"/>
    <col min="2" max="2" width="11.5" style="1"/>
    <col min="3" max="3" width="23" style="1" customWidth="1"/>
    <col min="4" max="4" width="10.6640625" style="1" bestFit="1" customWidth="1"/>
    <col min="5" max="5" width="7.5" style="1" customWidth="1"/>
    <col min="6" max="6" width="9.6640625" style="1" customWidth="1"/>
    <col min="7" max="13" width="7" style="1" customWidth="1"/>
    <col min="14" max="14" width="10.6640625" style="1" bestFit="1" customWidth="1"/>
    <col min="15" max="15" width="11.5" style="1"/>
    <col min="16" max="16" width="20" style="1" customWidth="1"/>
    <col min="17" max="16384" width="11.5" style="1"/>
  </cols>
  <sheetData>
    <row r="1" spans="2:20">
      <c r="S1" s="2" t="s">
        <v>0</v>
      </c>
    </row>
    <row r="2" spans="2:20" ht="24">
      <c r="B2" s="36" t="str">
        <f ca="1">MID(CELL("filename",A1),FIND("]",CELL("filename",A1))+1,255)</f>
        <v>BTB</v>
      </c>
      <c r="C2" s="4"/>
      <c r="D2" s="3"/>
      <c r="P2"/>
      <c r="Q2"/>
      <c r="S2" s="5" t="s">
        <v>1</v>
      </c>
    </row>
    <row r="3" spans="2:20">
      <c r="D3" s="6"/>
    </row>
    <row r="4" spans="2:20" ht="29" thickBot="1">
      <c r="B4" s="7"/>
      <c r="N4" s="8" t="s">
        <v>2</v>
      </c>
      <c r="O4" s="9" t="s">
        <v>3</v>
      </c>
      <c r="Q4" s="1" t="s">
        <v>4</v>
      </c>
    </row>
    <row r="5" spans="2:20" ht="16">
      <c r="B5" s="1" t="s">
        <v>5</v>
      </c>
      <c r="C5" s="10" t="s">
        <v>79</v>
      </c>
      <c r="D5" s="11">
        <v>1</v>
      </c>
      <c r="E5" s="11">
        <f t="shared" ref="E5:M5" si="0">D5+1</f>
        <v>2</v>
      </c>
      <c r="F5" s="11">
        <f t="shared" si="0"/>
        <v>3</v>
      </c>
      <c r="G5" s="11">
        <f t="shared" si="0"/>
        <v>4</v>
      </c>
      <c r="H5" s="11">
        <f t="shared" si="0"/>
        <v>5</v>
      </c>
      <c r="I5" s="11">
        <f t="shared" si="0"/>
        <v>6</v>
      </c>
      <c r="J5" s="11">
        <f t="shared" si="0"/>
        <v>7</v>
      </c>
      <c r="K5" s="11">
        <f t="shared" si="0"/>
        <v>8</v>
      </c>
      <c r="L5" s="11">
        <f t="shared" si="0"/>
        <v>9</v>
      </c>
      <c r="M5" s="11">
        <f t="shared" si="0"/>
        <v>10</v>
      </c>
      <c r="N5" s="11">
        <v>10</v>
      </c>
      <c r="O5" s="12">
        <v>-0.04</v>
      </c>
      <c r="P5" s="1" t="s">
        <v>6</v>
      </c>
      <c r="R5" s="13"/>
    </row>
    <row r="6" spans="2:20" ht="16">
      <c r="B6" s="1" t="s">
        <v>21</v>
      </c>
      <c r="C6" s="14">
        <v>0.24</v>
      </c>
      <c r="D6" s="15">
        <f>C6*(1+$O$5)</f>
        <v>0.23039999999999999</v>
      </c>
      <c r="E6" s="15">
        <f>D6*(1+$O$5)</f>
        <v>0.22118399999999999</v>
      </c>
      <c r="F6" s="15">
        <f>E6*(1+$O$5)</f>
        <v>0.21233663999999999</v>
      </c>
      <c r="G6" s="15">
        <f>F6*(1+$O$5)</f>
        <v>0.20384317439999999</v>
      </c>
      <c r="H6" s="15">
        <f>G6*(1+$O$5)</f>
        <v>0.19568944742399999</v>
      </c>
      <c r="I6" s="15">
        <f>H6*(1+$O$6)</f>
        <v>0.19177565847552</v>
      </c>
      <c r="J6" s="15">
        <f>I6*(1+$O$6)</f>
        <v>0.18794014530600961</v>
      </c>
      <c r="K6" s="15">
        <f>J6*(1+$O$6)</f>
        <v>0.18418134239988943</v>
      </c>
      <c r="L6" s="15">
        <f>K6*(1+$O$6)</f>
        <v>0.18049771555189165</v>
      </c>
      <c r="M6" s="15">
        <f>L6*(1+$O$6)</f>
        <v>0.17688776124085381</v>
      </c>
      <c r="N6" s="15">
        <f>M6*(1+O8)/(O7-O8)</f>
        <v>4.6875256728826251</v>
      </c>
      <c r="O6" s="12">
        <v>-0.02</v>
      </c>
      <c r="P6" s="13" t="s">
        <v>7</v>
      </c>
      <c r="S6"/>
      <c r="T6"/>
    </row>
    <row r="7" spans="2:20" ht="16">
      <c r="C7" s="16"/>
      <c r="D7" s="15">
        <f>D6*(1+$O$7)^($D$5-D5-1)</f>
        <v>0.20945454545454545</v>
      </c>
      <c r="E7" s="15">
        <f t="shared" ref="E7:N7" si="1">E6*(1+$O$7)^($D$5-E5-1)</f>
        <v>0.18279669421487602</v>
      </c>
      <c r="F7" s="15">
        <f t="shared" si="1"/>
        <v>0.15953166040570993</v>
      </c>
      <c r="G7" s="15">
        <f t="shared" si="1"/>
        <v>0.13922763089952869</v>
      </c>
      <c r="H7" s="15">
        <f t="shared" si="1"/>
        <v>0.12150775060322501</v>
      </c>
      <c r="I7" s="15">
        <f t="shared" si="1"/>
        <v>0.10825235962832774</v>
      </c>
      <c r="J7" s="15">
        <f t="shared" si="1"/>
        <v>9.6443011305237428E-2</v>
      </c>
      <c r="K7" s="15">
        <f t="shared" si="1"/>
        <v>8.5921955526484267E-2</v>
      </c>
      <c r="L7" s="15">
        <f t="shared" si="1"/>
        <v>7.6548651287231428E-2</v>
      </c>
      <c r="M7" s="15">
        <f t="shared" si="1"/>
        <v>6.8197889328624361E-2</v>
      </c>
      <c r="N7" s="15">
        <f t="shared" si="1"/>
        <v>1.8072440672085452</v>
      </c>
      <c r="O7" s="12">
        <f>Dashboard!K1</f>
        <v>0.1</v>
      </c>
      <c r="P7" s="1" t="s">
        <v>8</v>
      </c>
      <c r="S7"/>
      <c r="T7"/>
    </row>
    <row r="8" spans="2:20" ht="14" thickBot="1">
      <c r="C8" s="17" t="s">
        <v>9</v>
      </c>
      <c r="D8" s="18">
        <f>SUM(D7:N7)</f>
        <v>3.0551262158623356</v>
      </c>
      <c r="E8" s="19"/>
      <c r="F8" s="19"/>
      <c r="G8" s="19"/>
      <c r="H8" s="19"/>
      <c r="I8" s="19"/>
      <c r="J8" s="19"/>
      <c r="K8" s="19"/>
      <c r="L8" s="19"/>
      <c r="M8" s="19"/>
      <c r="N8" s="19"/>
      <c r="O8" s="34">
        <v>0.06</v>
      </c>
      <c r="P8" s="1" t="s">
        <v>71</v>
      </c>
      <c r="R8" s="20"/>
      <c r="S8" s="39">
        <f>N6/M6</f>
        <v>26.499999999999993</v>
      </c>
      <c r="T8" s="1" t="s">
        <v>75</v>
      </c>
    </row>
    <row r="10" spans="2:20" ht="31" thickBot="1">
      <c r="N10" s="8" t="s">
        <v>2</v>
      </c>
      <c r="O10" s="9" t="s">
        <v>3</v>
      </c>
      <c r="R10" s="33"/>
    </row>
    <row r="11" spans="2:20" ht="16">
      <c r="B11" s="1" t="s">
        <v>10</v>
      </c>
      <c r="C11" s="10" t="str">
        <f>C5</f>
        <v>DIVIDEND PER SHARE</v>
      </c>
      <c r="D11" s="11">
        <f>D5</f>
        <v>1</v>
      </c>
      <c r="E11" s="11">
        <f t="shared" ref="E11:M11" si="2">D11+1</f>
        <v>2</v>
      </c>
      <c r="F11" s="11">
        <f t="shared" si="2"/>
        <v>3</v>
      </c>
      <c r="G11" s="11">
        <f t="shared" si="2"/>
        <v>4</v>
      </c>
      <c r="H11" s="11">
        <f t="shared" si="2"/>
        <v>5</v>
      </c>
      <c r="I11" s="11">
        <f t="shared" si="2"/>
        <v>6</v>
      </c>
      <c r="J11" s="11">
        <f t="shared" si="2"/>
        <v>7</v>
      </c>
      <c r="K11" s="11">
        <f t="shared" si="2"/>
        <v>8</v>
      </c>
      <c r="L11" s="11">
        <f t="shared" si="2"/>
        <v>9</v>
      </c>
      <c r="M11" s="11">
        <f t="shared" si="2"/>
        <v>10</v>
      </c>
      <c r="N11" s="11">
        <f>N5</f>
        <v>10</v>
      </c>
      <c r="O11" s="12">
        <v>-0.05</v>
      </c>
      <c r="P11" s="1" t="s">
        <v>6</v>
      </c>
    </row>
    <row r="12" spans="2:20" ht="16">
      <c r="B12" s="1" t="s">
        <v>22</v>
      </c>
      <c r="C12" s="14">
        <f>C6</f>
        <v>0.24</v>
      </c>
      <c r="D12" s="15">
        <f>C12*(1+$O$11)</f>
        <v>0.22799999999999998</v>
      </c>
      <c r="E12" s="15">
        <f>D12*(1+$O$11)</f>
        <v>0.21659999999999996</v>
      </c>
      <c r="F12" s="15">
        <f>E12*(1+$O$11)</f>
        <v>0.20576999999999995</v>
      </c>
      <c r="G12" s="15">
        <f>F12*(1+$O$11)</f>
        <v>0.19548149999999995</v>
      </c>
      <c r="H12" s="15">
        <f>G12*(1+$O$11)</f>
        <v>0.18570742499999995</v>
      </c>
      <c r="I12" s="15">
        <f>H12*(1+$O$12)</f>
        <v>0.18013620224999996</v>
      </c>
      <c r="J12" s="15">
        <f>I12*(1+$O$12)</f>
        <v>0.17473211618249995</v>
      </c>
      <c r="K12" s="15">
        <f>J12*(1+$O$12)</f>
        <v>0.16949015269702494</v>
      </c>
      <c r="L12" s="15">
        <f>K12*(1+$O$12)</f>
        <v>0.16440544811611418</v>
      </c>
      <c r="M12" s="15">
        <f>L12*(1+$O$12)</f>
        <v>0.15947328467263075</v>
      </c>
      <c r="N12" s="15">
        <f>M12*(1+O14)/(O13-O14)</f>
        <v>2.7642036009922664</v>
      </c>
      <c r="O12" s="12">
        <v>-0.03</v>
      </c>
      <c r="P12" s="13" t="s">
        <v>7</v>
      </c>
    </row>
    <row r="13" spans="2:20" ht="16">
      <c r="C13" s="16"/>
      <c r="D13" s="15">
        <f>D12*(1+$O$13)^($D$11-D11-1)</f>
        <v>0.20727272727272725</v>
      </c>
      <c r="E13" s="15">
        <f t="shared" ref="E13:M13" si="3">E12*(1+$O$7)^($D$5-E11-1)</f>
        <v>0.17900826446280987</v>
      </c>
      <c r="F13" s="15">
        <f t="shared" si="3"/>
        <v>0.15459804658151757</v>
      </c>
      <c r="G13" s="15">
        <f t="shared" si="3"/>
        <v>0.13351649477494701</v>
      </c>
      <c r="H13" s="15">
        <f t="shared" si="3"/>
        <v>0.11530970003290876</v>
      </c>
      <c r="I13" s="15">
        <f t="shared" si="3"/>
        <v>0.10168219002901954</v>
      </c>
      <c r="J13" s="15">
        <f t="shared" si="3"/>
        <v>8.9665203934680845E-2</v>
      </c>
      <c r="K13" s="15">
        <f t="shared" si="3"/>
        <v>7.9068407106036742E-2</v>
      </c>
      <c r="L13" s="15">
        <f t="shared" si="3"/>
        <v>6.9723958993505114E-2</v>
      </c>
      <c r="M13" s="15">
        <f t="shared" si="3"/>
        <v>6.1483854748818144E-2</v>
      </c>
      <c r="N13" s="15">
        <f>N12*(1+$O$7)^($D$5-N11-1)</f>
        <v>1.0657201489795145</v>
      </c>
      <c r="O13" s="12">
        <f>O7</f>
        <v>0.1</v>
      </c>
      <c r="P13" s="1" t="s">
        <v>8</v>
      </c>
    </row>
    <row r="14" spans="2:20" ht="14" thickBot="1">
      <c r="C14" s="17" t="s">
        <v>11</v>
      </c>
      <c r="D14" s="18">
        <f>SUM(D13:N13)</f>
        <v>2.2570489969164851</v>
      </c>
      <c r="E14" s="19"/>
      <c r="F14" s="19"/>
      <c r="G14" s="19"/>
      <c r="H14" s="19"/>
      <c r="I14" s="19"/>
      <c r="J14" s="19"/>
      <c r="K14" s="19"/>
      <c r="L14" s="19"/>
      <c r="M14" s="19"/>
      <c r="N14" s="19"/>
      <c r="O14" s="34">
        <v>0.04</v>
      </c>
      <c r="P14" s="1" t="s">
        <v>71</v>
      </c>
      <c r="S14" s="39">
        <f>N12/M12</f>
        <v>17.333333333333332</v>
      </c>
      <c r="T14" s="1" t="s">
        <v>75</v>
      </c>
    </row>
    <row r="16" spans="2:20" ht="29" thickBot="1">
      <c r="N16" s="8" t="s">
        <v>2</v>
      </c>
      <c r="O16" s="9" t="s">
        <v>3</v>
      </c>
    </row>
    <row r="17" spans="2:20" ht="16">
      <c r="B17" s="1" t="s">
        <v>12</v>
      </c>
      <c r="C17" s="10" t="str">
        <f>C11</f>
        <v>DIVIDEND PER SHARE</v>
      </c>
      <c r="D17" s="11">
        <f>D5</f>
        <v>1</v>
      </c>
      <c r="E17" s="11">
        <f t="shared" ref="E17:M17" si="4">D17+1</f>
        <v>2</v>
      </c>
      <c r="F17" s="11">
        <f t="shared" si="4"/>
        <v>3</v>
      </c>
      <c r="G17" s="11">
        <f t="shared" si="4"/>
        <v>4</v>
      </c>
      <c r="H17" s="11">
        <f t="shared" si="4"/>
        <v>5</v>
      </c>
      <c r="I17" s="11">
        <f t="shared" si="4"/>
        <v>6</v>
      </c>
      <c r="J17" s="11">
        <f t="shared" si="4"/>
        <v>7</v>
      </c>
      <c r="K17" s="11">
        <f t="shared" si="4"/>
        <v>8</v>
      </c>
      <c r="L17" s="11">
        <f t="shared" si="4"/>
        <v>9</v>
      </c>
      <c r="M17" s="11">
        <f t="shared" si="4"/>
        <v>10</v>
      </c>
      <c r="N17" s="11">
        <f>N5</f>
        <v>10</v>
      </c>
      <c r="O17" s="12">
        <v>-0.06</v>
      </c>
      <c r="P17" s="1" t="s">
        <v>6</v>
      </c>
    </row>
    <row r="18" spans="2:20" ht="16">
      <c r="B18" s="1" t="s">
        <v>23</v>
      </c>
      <c r="C18" s="14">
        <f>C6</f>
        <v>0.24</v>
      </c>
      <c r="D18" s="15">
        <f>C18*(1+$O$17)</f>
        <v>0.22559999999999997</v>
      </c>
      <c r="E18" s="15">
        <f>D18*(1+$O$17)</f>
        <v>0.21206399999999995</v>
      </c>
      <c r="F18" s="15">
        <f>E18*(1+$O$17)</f>
        <v>0.19934015999999993</v>
      </c>
      <c r="G18" s="15">
        <f>F18*(1+$O$17)</f>
        <v>0.18737975039999993</v>
      </c>
      <c r="H18" s="15">
        <f>G18*(1+$O$17)</f>
        <v>0.17613696537599993</v>
      </c>
      <c r="I18" s="15">
        <f>H18*(1+$O$18)</f>
        <v>0.16909148676095992</v>
      </c>
      <c r="J18" s="15">
        <f>I18*(1+$O$18)</f>
        <v>0.1623278272905215</v>
      </c>
      <c r="K18" s="15">
        <f>J18*(1+$O$18)</f>
        <v>0.15583471419890063</v>
      </c>
      <c r="L18" s="15">
        <f>K18*(1+$O$18)</f>
        <v>0.14960132563094461</v>
      </c>
      <c r="M18" s="15">
        <f>L18*(1+$O$18)</f>
        <v>0.14361727260570681</v>
      </c>
      <c r="N18" s="15">
        <f>M18*(1+O20)/(O19-O20)</f>
        <v>1.8311202257227619</v>
      </c>
      <c r="O18" s="12">
        <v>-0.04</v>
      </c>
      <c r="P18" s="13" t="s">
        <v>7</v>
      </c>
    </row>
    <row r="19" spans="2:20" ht="16">
      <c r="C19" s="16"/>
      <c r="D19" s="15">
        <f>D18*(1+$O$19)^($D$17-D17-1)</f>
        <v>0.20509090909090905</v>
      </c>
      <c r="E19" s="15">
        <f t="shared" ref="E19:N19" si="5">E18*(1+$O$19)^($D$17-E17-1)</f>
        <v>0.17525950413223135</v>
      </c>
      <c r="F19" s="15">
        <f t="shared" si="5"/>
        <v>0.14976721262208856</v>
      </c>
      <c r="G19" s="15">
        <f t="shared" si="5"/>
        <v>0.12798289078614841</v>
      </c>
      <c r="H19" s="15">
        <f t="shared" si="5"/>
        <v>0.10936719758089045</v>
      </c>
      <c r="I19" s="15">
        <f t="shared" si="5"/>
        <v>9.5447736070595285E-2</v>
      </c>
      <c r="J19" s="15">
        <f t="shared" si="5"/>
        <v>8.3299842388883133E-2</v>
      </c>
      <c r="K19" s="15">
        <f t="shared" si="5"/>
        <v>7.2698044266661641E-2</v>
      </c>
      <c r="L19" s="15">
        <f t="shared" si="5"/>
        <v>6.3445565905450155E-2</v>
      </c>
      <c r="M19" s="15">
        <f t="shared" si="5"/>
        <v>5.5370675699301944E-2</v>
      </c>
      <c r="N19" s="15">
        <f t="shared" si="5"/>
        <v>0.70597611516609982</v>
      </c>
      <c r="O19" s="12">
        <f>O13</f>
        <v>0.1</v>
      </c>
      <c r="P19" s="1" t="s">
        <v>8</v>
      </c>
    </row>
    <row r="20" spans="2:20" ht="14" thickBot="1">
      <c r="C20" s="17" t="s">
        <v>11</v>
      </c>
      <c r="D20" s="18">
        <f>SUM(D19:N19)</f>
        <v>1.8437056937092597</v>
      </c>
      <c r="E20" s="19"/>
      <c r="F20" s="19"/>
      <c r="G20" s="19"/>
      <c r="H20" s="19"/>
      <c r="I20" s="19"/>
      <c r="J20" s="19"/>
      <c r="K20" s="19"/>
      <c r="L20" s="19"/>
      <c r="M20" s="19"/>
      <c r="N20" s="19"/>
      <c r="O20" s="34">
        <v>0.02</v>
      </c>
      <c r="P20" s="1" t="s">
        <v>71</v>
      </c>
      <c r="S20" s="39">
        <f>N18/M18</f>
        <v>12.75</v>
      </c>
      <c r="T20" s="1" t="s">
        <v>75</v>
      </c>
    </row>
    <row r="21" spans="2:20" ht="14" thickBot="1"/>
    <row r="22" spans="2:20" ht="14" thickBot="1">
      <c r="C22" s="21" t="s">
        <v>13</v>
      </c>
      <c r="D22" s="22" t="s">
        <v>14</v>
      </c>
      <c r="E22" s="22" t="s">
        <v>15</v>
      </c>
      <c r="F22" s="23" t="s">
        <v>16</v>
      </c>
    </row>
    <row r="23" spans="2:20">
      <c r="C23" s="24" t="s">
        <v>17</v>
      </c>
      <c r="D23" s="25">
        <v>0.3</v>
      </c>
      <c r="E23" s="15">
        <f>D8</f>
        <v>3.0551262158623356</v>
      </c>
      <c r="F23" s="26">
        <f>E23*D23</f>
        <v>0.91653786475870058</v>
      </c>
    </row>
    <row r="24" spans="2:20">
      <c r="C24" s="24" t="s">
        <v>18</v>
      </c>
      <c r="D24" s="25">
        <v>0.4</v>
      </c>
      <c r="E24" s="15">
        <f>D14</f>
        <v>2.2570489969164851</v>
      </c>
      <c r="F24" s="26">
        <f>E24*D24</f>
        <v>0.90281959876659412</v>
      </c>
    </row>
    <row r="25" spans="2:20" ht="14" thickBot="1">
      <c r="C25" s="27" t="s">
        <v>19</v>
      </c>
      <c r="D25" s="28">
        <v>0.3</v>
      </c>
      <c r="E25" s="29">
        <f>D20</f>
        <v>1.8437056937092597</v>
      </c>
      <c r="F25" s="30">
        <f>E25*D25</f>
        <v>0.55311170811277788</v>
      </c>
    </row>
    <row r="26" spans="2:20" ht="14" thickBot="1">
      <c r="E26" s="31" t="s">
        <v>20</v>
      </c>
      <c r="F26" s="32">
        <f>SUM(F23:F25)</f>
        <v>2.3724691716380724</v>
      </c>
    </row>
    <row r="30" spans="2:20" ht="23">
      <c r="C30" s="35"/>
    </row>
  </sheetData>
  <conditionalFormatting sqref="D3">
    <cfRule type="containsText" dxfId="59" priority="1" operator="containsText" text="overvalued">
      <formula>NOT(ISERROR(SEARCH("overvalued",D3)))</formula>
    </cfRule>
    <cfRule type="containsText" dxfId="58" priority="2" operator="containsText" text="undervalued">
      <formula>NOT(ISERROR(SEARCH("undervalued",D3)))</formula>
    </cfRule>
  </conditionalFormatting>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sheetPr>
  <dimension ref="B1:T30"/>
  <sheetViews>
    <sheetView workbookViewId="0">
      <selection activeCell="O7" sqref="O7"/>
    </sheetView>
  </sheetViews>
  <sheetFormatPr baseColWidth="10" defaultColWidth="11.5" defaultRowHeight="13"/>
  <cols>
    <col min="1" max="1" width="4.33203125" style="1" customWidth="1"/>
    <col min="2" max="2" width="11.5" style="1"/>
    <col min="3" max="3" width="23" style="1" customWidth="1"/>
    <col min="4" max="4" width="10.6640625" style="1" bestFit="1" customWidth="1"/>
    <col min="5" max="5" width="7.5" style="1" customWidth="1"/>
    <col min="6" max="6" width="9.6640625" style="1" customWidth="1"/>
    <col min="7" max="13" width="7" style="1" customWidth="1"/>
    <col min="14" max="14" width="10.6640625" style="1" bestFit="1" customWidth="1"/>
    <col min="15" max="15" width="11.5" style="1"/>
    <col min="16" max="16" width="20" style="1" customWidth="1"/>
    <col min="17" max="16384" width="11.5" style="1"/>
  </cols>
  <sheetData>
    <row r="1" spans="2:20">
      <c r="S1" s="2" t="s">
        <v>0</v>
      </c>
    </row>
    <row r="2" spans="2:20" ht="24">
      <c r="B2" s="36" t="str">
        <f ca="1">MID(CELL("filename",A1),FIND("]",CELL("filename",A1))+1,255)</f>
        <v>Chevron</v>
      </c>
      <c r="C2" s="4"/>
      <c r="D2" s="3"/>
      <c r="P2"/>
      <c r="Q2"/>
      <c r="S2" s="5" t="s">
        <v>1</v>
      </c>
    </row>
    <row r="3" spans="2:20">
      <c r="D3" s="6"/>
    </row>
    <row r="4" spans="2:20" ht="29" thickBot="1">
      <c r="B4" s="7"/>
      <c r="N4" s="8" t="s">
        <v>2</v>
      </c>
      <c r="O4" s="9" t="s">
        <v>3</v>
      </c>
      <c r="Q4" s="1" t="s">
        <v>4</v>
      </c>
    </row>
    <row r="5" spans="2:20" ht="16">
      <c r="B5" s="1" t="s">
        <v>5</v>
      </c>
      <c r="C5" s="10" t="s">
        <v>79</v>
      </c>
      <c r="D5" s="11">
        <v>1</v>
      </c>
      <c r="E5" s="11">
        <f t="shared" ref="E5:M5" si="0">D5+1</f>
        <v>2</v>
      </c>
      <c r="F5" s="11">
        <f t="shared" si="0"/>
        <v>3</v>
      </c>
      <c r="G5" s="11">
        <f t="shared" si="0"/>
        <v>4</v>
      </c>
      <c r="H5" s="11">
        <f t="shared" si="0"/>
        <v>5</v>
      </c>
      <c r="I5" s="11">
        <f t="shared" si="0"/>
        <v>6</v>
      </c>
      <c r="J5" s="11">
        <f t="shared" si="0"/>
        <v>7</v>
      </c>
      <c r="K5" s="11">
        <f t="shared" si="0"/>
        <v>8</v>
      </c>
      <c r="L5" s="11">
        <f t="shared" si="0"/>
        <v>9</v>
      </c>
      <c r="M5" s="11">
        <f t="shared" si="0"/>
        <v>10</v>
      </c>
      <c r="N5" s="11">
        <v>10</v>
      </c>
      <c r="O5" s="12">
        <v>0.09</v>
      </c>
      <c r="P5" s="1" t="s">
        <v>6</v>
      </c>
      <c r="R5" s="13"/>
    </row>
    <row r="6" spans="2:20" ht="16">
      <c r="B6" s="1" t="s">
        <v>21</v>
      </c>
      <c r="C6" s="14">
        <v>5.16</v>
      </c>
      <c r="D6" s="15">
        <f>C6*(1+$O$5)</f>
        <v>5.6244000000000005</v>
      </c>
      <c r="E6" s="15">
        <f>D6*(1+$O$5)</f>
        <v>6.1305960000000006</v>
      </c>
      <c r="F6" s="15">
        <f>E6*(1+$O$5)</f>
        <v>6.6823496400000009</v>
      </c>
      <c r="G6" s="15">
        <f>F6*(1+$O$5)</f>
        <v>7.2837611076000011</v>
      </c>
      <c r="H6" s="15">
        <f>G6*(1+$O$5)</f>
        <v>7.9392996072840019</v>
      </c>
      <c r="I6" s="15">
        <f>H6*(1+$O$6)</f>
        <v>8.6538365719395625</v>
      </c>
      <c r="J6" s="15">
        <f>I6*(1+$O$6)</f>
        <v>9.432681863414123</v>
      </c>
      <c r="K6" s="15">
        <f>J6*(1+$O$6)</f>
        <v>10.281623231121396</v>
      </c>
      <c r="L6" s="15">
        <f>K6*(1+$O$6)</f>
        <v>11.206969321922323</v>
      </c>
      <c r="M6" s="15">
        <f>L6*(1+$O$6)</f>
        <v>12.215596560895332</v>
      </c>
      <c r="N6" s="15">
        <f>M6*(1+O8)/(O7-O8)</f>
        <v>323.71330886372624</v>
      </c>
      <c r="O6" s="12">
        <v>0.09</v>
      </c>
      <c r="P6" s="13" t="s">
        <v>7</v>
      </c>
      <c r="S6"/>
      <c r="T6"/>
    </row>
    <row r="7" spans="2:20" ht="16">
      <c r="C7" s="16"/>
      <c r="D7" s="15">
        <f>D6*(1+$O$7)^($D$5-D5-1)</f>
        <v>5.1130909090909098</v>
      </c>
      <c r="E7" s="15">
        <f t="shared" ref="E7:N7" si="1">E6*(1+$O$7)^($D$5-E5-1)</f>
        <v>5.0666082644628094</v>
      </c>
      <c r="F7" s="15">
        <f t="shared" si="1"/>
        <v>5.0205481893313291</v>
      </c>
      <c r="G7" s="15">
        <f t="shared" si="1"/>
        <v>4.9749068421555895</v>
      </c>
      <c r="H7" s="15">
        <f t="shared" si="1"/>
        <v>4.9296804163178116</v>
      </c>
      <c r="I7" s="15">
        <f t="shared" si="1"/>
        <v>4.8848651398058314</v>
      </c>
      <c r="J7" s="15">
        <f t="shared" si="1"/>
        <v>4.8404572748985046</v>
      </c>
      <c r="K7" s="15">
        <f t="shared" si="1"/>
        <v>4.7964531178539742</v>
      </c>
      <c r="L7" s="15">
        <f t="shared" si="1"/>
        <v>4.752848998600756</v>
      </c>
      <c r="M7" s="15">
        <f t="shared" si="1"/>
        <v>4.7096412804316579</v>
      </c>
      <c r="N7" s="15">
        <f t="shared" si="1"/>
        <v>124.80549393143892</v>
      </c>
      <c r="O7" s="12">
        <f>Dashboard!K1</f>
        <v>0.1</v>
      </c>
      <c r="P7" s="1" t="s">
        <v>8</v>
      </c>
      <c r="S7"/>
      <c r="T7"/>
    </row>
    <row r="8" spans="2:20" ht="14" thickBot="1">
      <c r="C8" s="17" t="s">
        <v>9</v>
      </c>
      <c r="D8" s="18">
        <f>SUM(D7:N7)</f>
        <v>173.89459436438807</v>
      </c>
      <c r="E8" s="19"/>
      <c r="F8" s="19"/>
      <c r="G8" s="19"/>
      <c r="H8" s="19"/>
      <c r="I8" s="19"/>
      <c r="J8" s="19"/>
      <c r="K8" s="19"/>
      <c r="L8" s="19"/>
      <c r="M8" s="19"/>
      <c r="N8" s="19"/>
      <c r="O8" s="34">
        <v>0.06</v>
      </c>
      <c r="P8" s="1" t="s">
        <v>71</v>
      </c>
      <c r="R8" s="20"/>
      <c r="S8" s="39">
        <f>N6/M6</f>
        <v>26.499999999999996</v>
      </c>
      <c r="T8" s="1" t="s">
        <v>75</v>
      </c>
    </row>
    <row r="10" spans="2:20" ht="31" thickBot="1">
      <c r="N10" s="8" t="s">
        <v>2</v>
      </c>
      <c r="O10" s="9" t="s">
        <v>3</v>
      </c>
      <c r="R10" s="33"/>
    </row>
    <row r="11" spans="2:20" ht="16">
      <c r="B11" s="1" t="s">
        <v>10</v>
      </c>
      <c r="C11" s="10" t="str">
        <f>C5</f>
        <v>DIVIDEND PER SHARE</v>
      </c>
      <c r="D11" s="11">
        <f>D5</f>
        <v>1</v>
      </c>
      <c r="E11" s="11">
        <f t="shared" ref="E11:M11" si="2">D11+1</f>
        <v>2</v>
      </c>
      <c r="F11" s="11">
        <f t="shared" si="2"/>
        <v>3</v>
      </c>
      <c r="G11" s="11">
        <f t="shared" si="2"/>
        <v>4</v>
      </c>
      <c r="H11" s="11">
        <f t="shared" si="2"/>
        <v>5</v>
      </c>
      <c r="I11" s="11">
        <f t="shared" si="2"/>
        <v>6</v>
      </c>
      <c r="J11" s="11">
        <f t="shared" si="2"/>
        <v>7</v>
      </c>
      <c r="K11" s="11">
        <f t="shared" si="2"/>
        <v>8</v>
      </c>
      <c r="L11" s="11">
        <f t="shared" si="2"/>
        <v>9</v>
      </c>
      <c r="M11" s="11">
        <f t="shared" si="2"/>
        <v>10</v>
      </c>
      <c r="N11" s="11">
        <f>N5</f>
        <v>10</v>
      </c>
      <c r="O11" s="12">
        <v>7.0000000000000007E-2</v>
      </c>
      <c r="P11" s="1" t="s">
        <v>6</v>
      </c>
    </row>
    <row r="12" spans="2:20" ht="16">
      <c r="B12" s="1" t="s">
        <v>22</v>
      </c>
      <c r="C12" s="14">
        <f>C6</f>
        <v>5.16</v>
      </c>
      <c r="D12" s="15">
        <f>C12*(1+$O$11)</f>
        <v>5.5212000000000003</v>
      </c>
      <c r="E12" s="15">
        <f>D12*(1+$O$11)</f>
        <v>5.9076840000000006</v>
      </c>
      <c r="F12" s="15">
        <f>E12*(1+$O$11)</f>
        <v>6.3212218800000013</v>
      </c>
      <c r="G12" s="15">
        <f>F12*(1+$O$11)</f>
        <v>6.7637074116000022</v>
      </c>
      <c r="H12" s="15">
        <f>G12*(1+$O$11)</f>
        <v>7.2371669304120028</v>
      </c>
      <c r="I12" s="15">
        <f>H12*(1+$O$12)</f>
        <v>7.7437686155408434</v>
      </c>
      <c r="J12" s="15">
        <f>I12*(1+$O$12)</f>
        <v>8.2858324186287025</v>
      </c>
      <c r="K12" s="15">
        <f>J12*(1+$O$12)</f>
        <v>8.8658406879327121</v>
      </c>
      <c r="L12" s="15">
        <f>K12*(1+$O$12)</f>
        <v>9.4864495360880028</v>
      </c>
      <c r="M12" s="15">
        <f>L12*(1+$O$12)</f>
        <v>10.150501003614163</v>
      </c>
      <c r="N12" s="15">
        <f>M12*(1+O14)/(O13-O14)</f>
        <v>175.94201739597881</v>
      </c>
      <c r="O12" s="12">
        <v>7.0000000000000007E-2</v>
      </c>
      <c r="P12" s="13" t="s">
        <v>7</v>
      </c>
    </row>
    <row r="13" spans="2:20" ht="16">
      <c r="C13" s="16"/>
      <c r="D13" s="15">
        <f>D12*(1+$O$13)^($D$11-D11-1)</f>
        <v>5.0192727272727273</v>
      </c>
      <c r="E13" s="15">
        <f t="shared" ref="E13:M13" si="3">E12*(1+$O$7)^($D$5-E11-1)</f>
        <v>4.8823834710743803</v>
      </c>
      <c r="F13" s="15">
        <f t="shared" si="3"/>
        <v>4.749227558226897</v>
      </c>
      <c r="G13" s="15">
        <f t="shared" si="3"/>
        <v>4.6197031702752547</v>
      </c>
      <c r="H13" s="15">
        <f t="shared" si="3"/>
        <v>4.4937112656313838</v>
      </c>
      <c r="I13" s="15">
        <f t="shared" si="3"/>
        <v>4.3711555038414369</v>
      </c>
      <c r="J13" s="15">
        <f t="shared" si="3"/>
        <v>4.251942171918488</v>
      </c>
      <c r="K13" s="15">
        <f t="shared" si="3"/>
        <v>4.1359801126843481</v>
      </c>
      <c r="L13" s="15">
        <f t="shared" si="3"/>
        <v>4.0231806550656843</v>
      </c>
      <c r="M13" s="15">
        <f t="shared" si="3"/>
        <v>3.9134575462911649</v>
      </c>
      <c r="N13" s="15">
        <f>N12*(1+$O$7)^($D$5-N11-1)</f>
        <v>67.83326413571352</v>
      </c>
      <c r="O13" s="12">
        <f>O7</f>
        <v>0.1</v>
      </c>
      <c r="P13" s="1" t="s">
        <v>8</v>
      </c>
    </row>
    <row r="14" spans="2:20" ht="14" thickBot="1">
      <c r="C14" s="17" t="s">
        <v>11</v>
      </c>
      <c r="D14" s="18">
        <f>SUM(D13:N13)</f>
        <v>112.29327831799529</v>
      </c>
      <c r="E14" s="19"/>
      <c r="F14" s="19"/>
      <c r="G14" s="19"/>
      <c r="H14" s="19"/>
      <c r="I14" s="19"/>
      <c r="J14" s="19"/>
      <c r="K14" s="19"/>
      <c r="L14" s="19"/>
      <c r="M14" s="19"/>
      <c r="N14" s="19"/>
      <c r="O14" s="34">
        <v>0.04</v>
      </c>
      <c r="P14" s="1" t="s">
        <v>71</v>
      </c>
      <c r="S14" s="39">
        <f>N12/M12</f>
        <v>17.333333333333332</v>
      </c>
      <c r="T14" s="1" t="s">
        <v>75</v>
      </c>
    </row>
    <row r="16" spans="2:20" ht="29" thickBot="1">
      <c r="N16" s="8" t="s">
        <v>2</v>
      </c>
      <c r="O16" s="9" t="s">
        <v>3</v>
      </c>
    </row>
    <row r="17" spans="2:20" ht="16">
      <c r="B17" s="1" t="s">
        <v>12</v>
      </c>
      <c r="C17" s="10" t="str">
        <f>C11</f>
        <v>DIVIDEND PER SHARE</v>
      </c>
      <c r="D17" s="11">
        <f>D5</f>
        <v>1</v>
      </c>
      <c r="E17" s="11">
        <f t="shared" ref="E17:M17" si="4">D17+1</f>
        <v>2</v>
      </c>
      <c r="F17" s="11">
        <f t="shared" si="4"/>
        <v>3</v>
      </c>
      <c r="G17" s="11">
        <f t="shared" si="4"/>
        <v>4</v>
      </c>
      <c r="H17" s="11">
        <f t="shared" si="4"/>
        <v>5</v>
      </c>
      <c r="I17" s="11">
        <f t="shared" si="4"/>
        <v>6</v>
      </c>
      <c r="J17" s="11">
        <f t="shared" si="4"/>
        <v>7</v>
      </c>
      <c r="K17" s="11">
        <f t="shared" si="4"/>
        <v>8</v>
      </c>
      <c r="L17" s="11">
        <f t="shared" si="4"/>
        <v>9</v>
      </c>
      <c r="M17" s="11">
        <f t="shared" si="4"/>
        <v>10</v>
      </c>
      <c r="N17" s="11">
        <f>N5</f>
        <v>10</v>
      </c>
      <c r="O17" s="12">
        <v>0.05</v>
      </c>
      <c r="P17" s="1" t="s">
        <v>6</v>
      </c>
    </row>
    <row r="18" spans="2:20" ht="16">
      <c r="B18" s="1" t="s">
        <v>23</v>
      </c>
      <c r="C18" s="14">
        <f>C6</f>
        <v>5.16</v>
      </c>
      <c r="D18" s="15">
        <f>C18*(1+$O$17)</f>
        <v>5.4180000000000001</v>
      </c>
      <c r="E18" s="15">
        <f>D18*(1+$O$17)</f>
        <v>5.6889000000000003</v>
      </c>
      <c r="F18" s="15">
        <f>E18*(1+$O$17)</f>
        <v>5.9733450000000001</v>
      </c>
      <c r="G18" s="15">
        <f>F18*(1+$O$17)</f>
        <v>6.2720122500000004</v>
      </c>
      <c r="H18" s="15">
        <f>G18*(1+$O$17)</f>
        <v>6.5856128625000006</v>
      </c>
      <c r="I18" s="15">
        <f>H18*(1+$O$18)</f>
        <v>6.9148935056250007</v>
      </c>
      <c r="J18" s="15">
        <f>I18*(1+$O$18)</f>
        <v>7.260638180906251</v>
      </c>
      <c r="K18" s="15">
        <f>J18*(1+$O$18)</f>
        <v>7.6236700899515641</v>
      </c>
      <c r="L18" s="15">
        <f>K18*(1+$O$18)</f>
        <v>8.004853594449143</v>
      </c>
      <c r="M18" s="15">
        <f>L18*(1+$O$18)</f>
        <v>8.4050962741716013</v>
      </c>
      <c r="N18" s="15">
        <f>M18*(1+O20)/(O19-O20)</f>
        <v>107.16497749568792</v>
      </c>
      <c r="O18" s="12">
        <v>0.05</v>
      </c>
      <c r="P18" s="13" t="s">
        <v>7</v>
      </c>
    </row>
    <row r="19" spans="2:20" ht="16">
      <c r="C19" s="16"/>
      <c r="D19" s="15">
        <f>D18*(1+$O$19)^($D$17-D17-1)</f>
        <v>4.9254545454545458</v>
      </c>
      <c r="E19" s="15">
        <f t="shared" ref="E19:N19" si="5">E18*(1+$O$19)^($D$17-E17-1)</f>
        <v>4.7015702479338843</v>
      </c>
      <c r="F19" s="15">
        <f t="shared" si="5"/>
        <v>4.4878625093914337</v>
      </c>
      <c r="G19" s="15">
        <f t="shared" si="5"/>
        <v>4.2838687589645508</v>
      </c>
      <c r="H19" s="15">
        <f t="shared" si="5"/>
        <v>4.0891474517388886</v>
      </c>
      <c r="I19" s="15">
        <f t="shared" si="5"/>
        <v>3.9032771130234849</v>
      </c>
      <c r="J19" s="15">
        <f t="shared" si="5"/>
        <v>3.7258554260678713</v>
      </c>
      <c r="K19" s="15">
        <f t="shared" si="5"/>
        <v>3.556498361246605</v>
      </c>
      <c r="L19" s="15">
        <f t="shared" si="5"/>
        <v>3.3948393448263046</v>
      </c>
      <c r="M19" s="15">
        <f t="shared" si="5"/>
        <v>3.2405284655160185</v>
      </c>
      <c r="N19" s="15">
        <f t="shared" si="5"/>
        <v>41.316737935329236</v>
      </c>
      <c r="O19" s="12">
        <f>O13</f>
        <v>0.1</v>
      </c>
      <c r="P19" s="1" t="s">
        <v>8</v>
      </c>
    </row>
    <row r="20" spans="2:20" ht="14" thickBot="1">
      <c r="C20" s="17" t="s">
        <v>11</v>
      </c>
      <c r="D20" s="18">
        <f>SUM(D19:N19)</f>
        <v>81.625640159492832</v>
      </c>
      <c r="E20" s="19"/>
      <c r="F20" s="19"/>
      <c r="G20" s="19"/>
      <c r="H20" s="19"/>
      <c r="I20" s="19"/>
      <c r="J20" s="19"/>
      <c r="K20" s="19"/>
      <c r="L20" s="19"/>
      <c r="M20" s="19"/>
      <c r="N20" s="19"/>
      <c r="O20" s="34">
        <v>0.02</v>
      </c>
      <c r="P20" s="1" t="s">
        <v>71</v>
      </c>
      <c r="S20" s="39">
        <f>N18/M18</f>
        <v>12.75</v>
      </c>
      <c r="T20" s="1" t="s">
        <v>75</v>
      </c>
    </row>
    <row r="21" spans="2:20" ht="14" thickBot="1"/>
    <row r="22" spans="2:20" ht="14" thickBot="1">
      <c r="C22" s="21" t="s">
        <v>13</v>
      </c>
      <c r="D22" s="22" t="s">
        <v>14</v>
      </c>
      <c r="E22" s="22" t="s">
        <v>15</v>
      </c>
      <c r="F22" s="23" t="s">
        <v>16</v>
      </c>
    </row>
    <row r="23" spans="2:20">
      <c r="C23" s="24" t="s">
        <v>17</v>
      </c>
      <c r="D23" s="25">
        <v>0.3</v>
      </c>
      <c r="E23" s="15">
        <f>D8</f>
        <v>173.89459436438807</v>
      </c>
      <c r="F23" s="26">
        <f>E23*D23</f>
        <v>52.168378309316417</v>
      </c>
    </row>
    <row r="24" spans="2:20">
      <c r="C24" s="24" t="s">
        <v>18</v>
      </c>
      <c r="D24" s="25">
        <v>0.4</v>
      </c>
      <c r="E24" s="15">
        <f>D14</f>
        <v>112.29327831799529</v>
      </c>
      <c r="F24" s="26">
        <f>E24*D24</f>
        <v>44.917311327198121</v>
      </c>
    </row>
    <row r="25" spans="2:20" ht="14" thickBot="1">
      <c r="C25" s="27" t="s">
        <v>19</v>
      </c>
      <c r="D25" s="28">
        <v>0.3</v>
      </c>
      <c r="E25" s="29">
        <f>D20</f>
        <v>81.625640159492832</v>
      </c>
      <c r="F25" s="30">
        <f>E25*D25</f>
        <v>24.487692047847847</v>
      </c>
    </row>
    <row r="26" spans="2:20" ht="14" thickBot="1">
      <c r="E26" s="31" t="s">
        <v>20</v>
      </c>
      <c r="F26" s="32">
        <f>SUM(F23:F25)</f>
        <v>121.57338168436237</v>
      </c>
    </row>
    <row r="30" spans="2:20" ht="23">
      <c r="C30" s="35"/>
    </row>
  </sheetData>
  <conditionalFormatting sqref="D3">
    <cfRule type="containsText" dxfId="57" priority="1" operator="containsText" text="overvalued">
      <formula>NOT(ISERROR(SEARCH("overvalued",D3)))</formula>
    </cfRule>
    <cfRule type="containsText" dxfId="56" priority="2" operator="containsText" text="undervalued">
      <formula>NOT(ISERROR(SEARCH("undervalued",D3)))</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45C5F-329E-2040-9994-1521E41D129B}">
  <sheetPr>
    <tabColor rgb="FF00B0F0"/>
  </sheetPr>
  <dimension ref="A1:O46"/>
  <sheetViews>
    <sheetView tabSelected="1" zoomScaleNormal="100" workbookViewId="0">
      <selection activeCell="C17" sqref="C17"/>
    </sheetView>
  </sheetViews>
  <sheetFormatPr baseColWidth="10" defaultColWidth="10.6640625" defaultRowHeight="16"/>
  <cols>
    <col min="1" max="1" width="13.6640625" bestFit="1" customWidth="1"/>
    <col min="2" max="2" width="18.6640625" bestFit="1" customWidth="1"/>
    <col min="3" max="3" width="11.5" bestFit="1" customWidth="1"/>
    <col min="4" max="5" width="11.5" customWidth="1"/>
    <col min="6" max="6" width="11.83203125" bestFit="1" customWidth="1"/>
    <col min="7" max="7" width="10.6640625" style="41"/>
    <col min="10" max="10" width="15.1640625" bestFit="1" customWidth="1"/>
    <col min="14" max="14" width="16.83203125" bestFit="1" customWidth="1"/>
    <col min="15" max="15" width="30" bestFit="1" customWidth="1"/>
  </cols>
  <sheetData>
    <row r="1" spans="1:15">
      <c r="A1" t="s">
        <v>26</v>
      </c>
      <c r="B1" t="s">
        <v>85</v>
      </c>
      <c r="C1" t="s">
        <v>87</v>
      </c>
      <c r="D1" t="s">
        <v>86</v>
      </c>
      <c r="F1" t="s">
        <v>73</v>
      </c>
      <c r="G1" s="41" t="s">
        <v>74</v>
      </c>
      <c r="H1" s="41" t="s">
        <v>78</v>
      </c>
      <c r="I1" s="41" t="s">
        <v>80</v>
      </c>
      <c r="J1" s="2" t="s">
        <v>72</v>
      </c>
      <c r="K1" s="37">
        <v>0.1</v>
      </c>
      <c r="N1" s="49" t="s">
        <v>191</v>
      </c>
      <c r="O1" s="49" t="s">
        <v>192</v>
      </c>
    </row>
    <row r="2" spans="1:15">
      <c r="A2" t="s">
        <v>25</v>
      </c>
      <c r="B2" s="43">
        <f>Master!D2</f>
        <v>228770648000</v>
      </c>
      <c r="C2" s="40">
        <f>Master!F2</f>
        <v>347.5</v>
      </c>
      <c r="D2" s="44">
        <f>Master!G2</f>
        <v>36.15</v>
      </c>
      <c r="E2" s="40"/>
      <c r="F2" s="38">
        <f ca="1">INDIRECT(CONCATENATE("'",A2,"'","!F26"))</f>
        <v>325.28464672390851</v>
      </c>
      <c r="G2" s="38">
        <f ca="1">C2/F2</f>
        <v>1.0682951178293614</v>
      </c>
      <c r="H2">
        <v>1</v>
      </c>
      <c r="N2" s="53" t="s">
        <v>188</v>
      </c>
      <c r="O2" s="53" t="s">
        <v>193</v>
      </c>
    </row>
    <row r="3" spans="1:15">
      <c r="A3" t="s">
        <v>27</v>
      </c>
      <c r="B3" s="45">
        <v>12110400000</v>
      </c>
      <c r="C3" s="40">
        <f>Master!F3</f>
        <v>14.04</v>
      </c>
      <c r="D3" s="44" t="e">
        <f>Master!G3</f>
        <v>#N/A</v>
      </c>
      <c r="E3" s="40"/>
      <c r="F3" s="38">
        <f ca="1">INDIRECT(CONCATENATE("'",A3,"'","!F26"))</f>
        <v>19.127558562362555</v>
      </c>
      <c r="G3" s="38">
        <f t="shared" ref="G3:G46" ca="1" si="0">C3/F3</f>
        <v>0.73401944917458606</v>
      </c>
      <c r="H3">
        <v>1</v>
      </c>
      <c r="N3" s="50" t="s">
        <v>187</v>
      </c>
      <c r="O3" s="50" t="s">
        <v>194</v>
      </c>
    </row>
    <row r="4" spans="1:15">
      <c r="A4" t="s">
        <v>28</v>
      </c>
      <c r="B4" s="43">
        <v>332215900000</v>
      </c>
      <c r="C4" s="40">
        <f>Master!F4</f>
        <v>122.22</v>
      </c>
      <c r="D4" s="44">
        <f>Master!G4</f>
        <v>17.2</v>
      </c>
      <c r="E4" s="40"/>
      <c r="F4" s="38">
        <f ca="1">INDIRECT(CONCATENATE("'",A4,"'","!F26"))</f>
        <v>418.70396807279712</v>
      </c>
      <c r="G4" s="38">
        <f t="shared" ca="1" si="0"/>
        <v>0.29190074448673592</v>
      </c>
      <c r="H4">
        <v>1</v>
      </c>
      <c r="N4" s="51" t="s">
        <v>189</v>
      </c>
      <c r="O4" s="51" t="s">
        <v>195</v>
      </c>
    </row>
    <row r="5" spans="1:15">
      <c r="A5" t="s">
        <v>29</v>
      </c>
      <c r="B5" s="43">
        <v>1892503000000</v>
      </c>
      <c r="C5" s="40">
        <f>Master!F5</f>
        <v>2860.32</v>
      </c>
      <c r="D5" s="44">
        <f>Master!G5</f>
        <v>25.49</v>
      </c>
      <c r="E5" s="40"/>
      <c r="F5" s="38">
        <f ca="1">INDIRECT(CONCATENATE("'",A5,"'","!F26"))</f>
        <v>2469.4508632447164</v>
      </c>
      <c r="G5" s="38">
        <f t="shared" ca="1" si="0"/>
        <v>1.1582818036888185</v>
      </c>
      <c r="H5">
        <v>1</v>
      </c>
      <c r="N5" s="52" t="s">
        <v>190</v>
      </c>
      <c r="O5" s="52" t="s">
        <v>196</v>
      </c>
    </row>
    <row r="6" spans="1:15">
      <c r="A6" t="s">
        <v>30</v>
      </c>
      <c r="B6" s="45">
        <v>7453291000</v>
      </c>
      <c r="C6" s="40">
        <f>Master!F6</f>
        <v>20.78</v>
      </c>
      <c r="D6" s="44">
        <f>Master!G6</f>
        <v>17.02</v>
      </c>
      <c r="E6" s="40"/>
      <c r="F6" s="38">
        <f ca="1">INDIRECT(CONCATENATE("'",A6,"'","!F26"))</f>
        <v>16.00270553876835</v>
      </c>
      <c r="G6" s="38">
        <f t="shared" ca="1" si="0"/>
        <v>1.298530423474838</v>
      </c>
      <c r="H6">
        <v>1</v>
      </c>
    </row>
    <row r="7" spans="1:15">
      <c r="A7" t="s">
        <v>31</v>
      </c>
      <c r="B7" s="43">
        <v>1598930000000</v>
      </c>
      <c r="C7" s="40">
        <f>Master!F7</f>
        <v>3152.79</v>
      </c>
      <c r="D7" s="44">
        <f>Master!G7</f>
        <v>48.67</v>
      </c>
      <c r="E7" s="40"/>
      <c r="F7" s="38">
        <f ca="1">INDIRECT(CONCATENATE("'",A7,"'","!F26"))</f>
        <v>2034.6579891822428</v>
      </c>
      <c r="G7" s="38">
        <f t="shared" ca="1" si="0"/>
        <v>1.5495429781135599</v>
      </c>
      <c r="H7">
        <v>1</v>
      </c>
    </row>
    <row r="8" spans="1:15">
      <c r="A8" t="s">
        <v>32</v>
      </c>
      <c r="B8" s="46">
        <v>44712310000</v>
      </c>
      <c r="C8" s="40">
        <f>Master!F8</f>
        <v>45.99</v>
      </c>
      <c r="D8" s="44">
        <f>Master!G8</f>
        <v>8.49</v>
      </c>
      <c r="E8" s="40"/>
      <c r="F8" s="38">
        <f ca="1">INDIRECT(CONCATENATE("'",A8,"'","!F26"))</f>
        <v>27.161674536839776</v>
      </c>
      <c r="G8" s="38">
        <f t="shared" ca="1" si="0"/>
        <v>1.6931945759685432</v>
      </c>
      <c r="H8">
        <v>0</v>
      </c>
      <c r="I8" t="s">
        <v>81</v>
      </c>
    </row>
    <row r="9" spans="1:15">
      <c r="A9" t="s">
        <v>33</v>
      </c>
      <c r="B9" s="43">
        <v>2813309000000</v>
      </c>
      <c r="C9" s="40">
        <f>Master!F9</f>
        <v>172.39</v>
      </c>
      <c r="D9" s="44">
        <f>Master!G9</f>
        <v>28.62</v>
      </c>
      <c r="E9" s="40"/>
      <c r="F9" s="38">
        <f ca="1">INDIRECT(CONCATENATE("'",A9,"'","!F26"))</f>
        <v>218.57367405487165</v>
      </c>
      <c r="G9" s="38">
        <f t="shared" ca="1" si="0"/>
        <v>0.78870431558341503</v>
      </c>
      <c r="H9">
        <v>1</v>
      </c>
    </row>
    <row r="10" spans="1:15">
      <c r="A10" t="s">
        <v>34</v>
      </c>
      <c r="B10" s="43">
        <v>171955300000</v>
      </c>
      <c r="C10" s="40">
        <f>Master!F10</f>
        <v>24.08</v>
      </c>
      <c r="D10" s="44">
        <f>Master!G10</f>
        <v>8.7200000000000006</v>
      </c>
      <c r="E10" s="40"/>
      <c r="F10" s="38">
        <f ca="1">INDIRECT(CONCATENATE("'",A10,"'","!F26"))</f>
        <v>31.42279466510184</v>
      </c>
      <c r="G10" s="38">
        <f t="shared" ca="1" si="0"/>
        <v>0.76632267297164536</v>
      </c>
      <c r="H10">
        <v>1</v>
      </c>
    </row>
    <row r="11" spans="1:15">
      <c r="A11" t="s">
        <v>35</v>
      </c>
      <c r="B11" s="43">
        <v>3546663000</v>
      </c>
      <c r="C11" s="40">
        <f>Master!F11</f>
        <v>32</v>
      </c>
      <c r="D11" s="44" t="e">
        <f>Master!G11</f>
        <v>#N/A</v>
      </c>
      <c r="E11" s="40"/>
      <c r="F11" s="38">
        <f ca="1">INDIRECT(CONCATENATE("'",A11,"'","!F26"))</f>
        <v>32.147020468154047</v>
      </c>
      <c r="G11" s="38">
        <f t="shared" ca="1" si="0"/>
        <v>0.99542662224949618</v>
      </c>
      <c r="H11">
        <v>1</v>
      </c>
    </row>
    <row r="12" spans="1:15">
      <c r="A12" t="s">
        <v>36</v>
      </c>
      <c r="B12" s="45">
        <v>96843440000</v>
      </c>
      <c r="C12" s="40">
        <f>Master!F12</f>
        <v>116.24</v>
      </c>
      <c r="D12" s="44">
        <f>Master!G12</f>
        <v>12.82</v>
      </c>
      <c r="E12" s="40"/>
      <c r="F12" s="38">
        <f ca="1">INDIRECT(CONCATENATE("'",A12,"'","!F26"))</f>
        <v>173.66469166666667</v>
      </c>
      <c r="G12" s="38">
        <f t="shared" ca="1" si="0"/>
        <v>0.6693358268997589</v>
      </c>
      <c r="H12">
        <v>1</v>
      </c>
    </row>
    <row r="13" spans="1:15">
      <c r="A13" t="s">
        <v>37</v>
      </c>
      <c r="B13" s="43">
        <v>704038400000</v>
      </c>
      <c r="C13" s="40">
        <f>Master!F13</f>
        <v>314.99</v>
      </c>
      <c r="D13" s="44">
        <f>Master!G13</f>
        <v>0.01</v>
      </c>
      <c r="E13" s="40"/>
      <c r="F13" s="38">
        <f ca="1">INDIRECT(CONCATENATE("'",A13,"'","!F26"))</f>
        <v>220.34494375000003</v>
      </c>
      <c r="G13" s="38">
        <f t="shared" ca="1" si="0"/>
        <v>1.4295313277412112</v>
      </c>
      <c r="H13">
        <v>1</v>
      </c>
      <c r="I13" t="s">
        <v>81</v>
      </c>
    </row>
    <row r="14" spans="1:15">
      <c r="A14" t="s">
        <v>38</v>
      </c>
      <c r="B14" s="43">
        <v>108446000000</v>
      </c>
      <c r="C14" s="40">
        <f>Master!F14</f>
        <v>5.46</v>
      </c>
      <c r="D14" s="44">
        <f>Master!G14</f>
        <v>16.940000000000001</v>
      </c>
      <c r="E14" s="40"/>
      <c r="F14" s="38">
        <f ca="1">INDIRECT(CONCATENATE("'",A14,"'","!F26"))</f>
        <v>4.5946258145731527</v>
      </c>
      <c r="G14" s="38">
        <f t="shared" ca="1" si="0"/>
        <v>1.1883448664485514</v>
      </c>
      <c r="H14">
        <v>1</v>
      </c>
      <c r="J14" s="40"/>
    </row>
    <row r="15" spans="1:15">
      <c r="A15" t="s">
        <v>39</v>
      </c>
      <c r="B15" s="43">
        <v>4882479000</v>
      </c>
      <c r="C15" s="40">
        <f>Master!F15</f>
        <v>66.83</v>
      </c>
      <c r="D15" s="44" t="e">
        <f>Master!G15</f>
        <v>#N/A</v>
      </c>
      <c r="E15" s="40"/>
      <c r="F15" s="38">
        <f ca="1">INDIRECT(CONCATENATE("'",A15,"'","!F26"))</f>
        <v>61.48143823616536</v>
      </c>
      <c r="G15" s="38">
        <f t="shared" ca="1" si="0"/>
        <v>1.0869947404823141</v>
      </c>
      <c r="H15">
        <v>1</v>
      </c>
    </row>
    <row r="16" spans="1:15">
      <c r="A16" t="s">
        <v>40</v>
      </c>
      <c r="B16" s="43">
        <v>12001130000</v>
      </c>
      <c r="C16" s="40">
        <f>Master!F16</f>
        <v>33.17</v>
      </c>
      <c r="D16" s="44" t="e">
        <f>Master!G16</f>
        <v>#N/A</v>
      </c>
      <c r="E16" s="40"/>
      <c r="F16" s="38">
        <f ca="1">INDIRECT(CONCATENATE("'",A16,"'","!F26"))</f>
        <v>26.958425086359174</v>
      </c>
      <c r="G16" s="38">
        <f t="shared" ca="1" si="0"/>
        <v>1.2304131229380997</v>
      </c>
      <c r="H16">
        <v>1</v>
      </c>
    </row>
    <row r="17" spans="1:9">
      <c r="A17" t="s">
        <v>41</v>
      </c>
      <c r="B17" s="43" t="e">
        <v>#VALUE!</v>
      </c>
      <c r="C17" s="40">
        <f>Master!F17</f>
        <v>3.15</v>
      </c>
      <c r="D17" s="44">
        <f>Master!G17</f>
        <v>12.73</v>
      </c>
      <c r="E17" s="40"/>
      <c r="F17" s="38">
        <f ca="1">INDIRECT(CONCATENATE("'",A17,"'","!F26"))</f>
        <v>2.3724691716380724</v>
      </c>
      <c r="G17" s="38">
        <f t="shared" ca="1" si="0"/>
        <v>1.3277306350940195</v>
      </c>
      <c r="H17">
        <v>1</v>
      </c>
    </row>
    <row r="18" spans="1:9">
      <c r="A18" t="s">
        <v>42</v>
      </c>
      <c r="B18" s="43">
        <v>261934000000</v>
      </c>
      <c r="C18" s="40">
        <f>Master!F18</f>
        <v>135.88</v>
      </c>
      <c r="D18" s="44">
        <f>Master!G18</f>
        <v>16.7</v>
      </c>
      <c r="E18" s="40"/>
      <c r="F18" s="38">
        <f ca="1">INDIRECT(CONCATENATE("'",A18,"'","!F26"))</f>
        <v>121.57338168436237</v>
      </c>
      <c r="G18" s="38">
        <f t="shared" ca="1" si="0"/>
        <v>1.1176788711264238</v>
      </c>
      <c r="H18">
        <v>1</v>
      </c>
    </row>
    <row r="19" spans="1:9">
      <c r="A19" t="s">
        <v>43</v>
      </c>
      <c r="B19" s="43">
        <v>230482900000</v>
      </c>
      <c r="C19" s="40">
        <f>Master!F19</f>
        <v>519.77</v>
      </c>
      <c r="D19" s="44">
        <f>Master!G19</f>
        <v>44.72</v>
      </c>
      <c r="E19" s="40"/>
      <c r="F19" s="38">
        <f ca="1">INDIRECT(CONCATENATE("'",A19,"'","!F26"))</f>
        <v>311.9892906799538</v>
      </c>
      <c r="G19" s="38">
        <f t="shared" ca="1" si="0"/>
        <v>1.6659866717450653</v>
      </c>
      <c r="H19">
        <v>1</v>
      </c>
    </row>
    <row r="20" spans="1:9">
      <c r="A20" t="s">
        <v>44</v>
      </c>
      <c r="B20" s="43">
        <v>34357270000</v>
      </c>
      <c r="C20" s="40">
        <f>Master!F20</f>
        <v>117.23</v>
      </c>
      <c r="D20" s="44">
        <f>Master!G20</f>
        <v>7.01</v>
      </c>
      <c r="E20" s="40"/>
      <c r="F20" s="38">
        <f ca="1">INDIRECT(CONCATENATE("'",A20,"'","!F26"))</f>
        <v>518.97057811940647</v>
      </c>
      <c r="G20" s="38">
        <f t="shared" ca="1" si="0"/>
        <v>0.22588949150991627</v>
      </c>
      <c r="H20">
        <v>1</v>
      </c>
    </row>
    <row r="21" spans="1:9">
      <c r="A21" t="s">
        <v>45</v>
      </c>
      <c r="B21" s="43">
        <v>37115770000</v>
      </c>
      <c r="C21" s="40">
        <f>Master!F21</f>
        <v>59.29</v>
      </c>
      <c r="D21" s="44">
        <f>Master!G21</f>
        <v>3.25</v>
      </c>
      <c r="E21" s="40"/>
      <c r="F21" s="38">
        <f ca="1">INDIRECT(CONCATENATE("'",A21,"'","!F26"))</f>
        <v>106.34374446834865</v>
      </c>
      <c r="G21" s="38">
        <f t="shared" ca="1" si="0"/>
        <v>0.55753161877468616</v>
      </c>
      <c r="H21">
        <v>1</v>
      </c>
    </row>
    <row r="22" spans="1:9">
      <c r="A22" t="s">
        <v>46</v>
      </c>
      <c r="B22" s="45">
        <v>111630300000</v>
      </c>
      <c r="C22" s="40">
        <f>Master!F22</f>
        <v>42.87</v>
      </c>
      <c r="D22" s="44">
        <f>Master!G22</f>
        <v>19.25</v>
      </c>
      <c r="E22" s="40"/>
      <c r="F22" s="38">
        <f ca="1">INDIRECT(CONCATENATE("'",A22,"'","!F26"))</f>
        <v>70.803778421666635</v>
      </c>
      <c r="G22" s="38">
        <f t="shared" ca="1" si="0"/>
        <v>0.60547616180440123</v>
      </c>
      <c r="H22">
        <v>1</v>
      </c>
    </row>
    <row r="23" spans="1:9">
      <c r="A23" t="s">
        <v>47</v>
      </c>
      <c r="B23" s="43">
        <v>344654700000</v>
      </c>
      <c r="C23" s="40">
        <f>Master!F23</f>
        <v>81.41</v>
      </c>
      <c r="D23" s="44">
        <f>Master!G23</f>
        <v>15.11</v>
      </c>
      <c r="E23" s="40"/>
      <c r="F23" s="38">
        <f ca="1">INDIRECT(CONCATENATE("'",A23,"'","!F26"))</f>
        <v>88.352748317123826</v>
      </c>
      <c r="G23" s="38">
        <f t="shared" ca="1" si="0"/>
        <v>0.92142012049014843</v>
      </c>
      <c r="H23">
        <v>1</v>
      </c>
    </row>
    <row r="24" spans="1:9">
      <c r="A24" t="s">
        <v>48</v>
      </c>
      <c r="B24" s="45">
        <v>28451930000</v>
      </c>
      <c r="C24" s="40">
        <f>Master!F24</f>
        <v>46.78</v>
      </c>
      <c r="D24" s="44" t="e">
        <f>Master!G24</f>
        <v>#N/A</v>
      </c>
      <c r="E24" s="40"/>
      <c r="F24" s="38">
        <f ca="1">INDIRECT(CONCATENATE("'",A24,"'","!F26"))</f>
        <v>46.114119465919032</v>
      </c>
      <c r="G24" s="38">
        <f t="shared" ca="1" si="0"/>
        <v>1.0144398405909734</v>
      </c>
      <c r="H24">
        <v>1</v>
      </c>
    </row>
    <row r="25" spans="1:9">
      <c r="A25" t="s">
        <v>49</v>
      </c>
      <c r="B25" s="46">
        <v>53312460000</v>
      </c>
      <c r="C25" s="40">
        <f>Master!F25</f>
        <v>5.52</v>
      </c>
      <c r="D25" s="44">
        <f>Master!G25</f>
        <v>37.15</v>
      </c>
      <c r="E25" s="40"/>
      <c r="F25" s="38">
        <f ca="1">INDIRECT(CONCATENATE("'",A25,"'","!F26"))</f>
        <v>5.6429884217487896</v>
      </c>
      <c r="G25" s="38">
        <f t="shared" ca="1" si="0"/>
        <v>0.97820509053770566</v>
      </c>
      <c r="H25">
        <v>0</v>
      </c>
      <c r="I25" t="s">
        <v>81</v>
      </c>
    </row>
    <row r="26" spans="1:9">
      <c r="A26" t="s">
        <v>50</v>
      </c>
      <c r="B26" s="43">
        <v>1040168000</v>
      </c>
      <c r="C26" s="40">
        <f>Master!F26</f>
        <v>16.2</v>
      </c>
      <c r="D26" s="44">
        <f>Master!G26</f>
        <v>104.9</v>
      </c>
      <c r="E26" s="40"/>
      <c r="F26" s="38">
        <f ca="1">INDIRECT(CONCATENATE("'",A26,"'","!F26"))</f>
        <v>14.753463499877459</v>
      </c>
      <c r="G26" s="38">
        <f t="shared" ca="1" si="0"/>
        <v>1.098047248372191</v>
      </c>
      <c r="H26">
        <v>1</v>
      </c>
    </row>
    <row r="27" spans="1:9">
      <c r="A27" t="s">
        <v>51</v>
      </c>
      <c r="B27" s="43">
        <v>120360300000</v>
      </c>
      <c r="C27" s="40">
        <f>Master!F27</f>
        <v>206.45</v>
      </c>
      <c r="D27" s="44" t="e">
        <f>Master!G27</f>
        <v>#N/A</v>
      </c>
      <c r="E27" s="40"/>
      <c r="F27" s="38">
        <f ca="1">INDIRECT(CONCATENATE("'",A27,"'","!F26"))</f>
        <v>339.34880372607495</v>
      </c>
      <c r="G27" s="38">
        <f t="shared" ca="1" si="0"/>
        <v>0.60837108524669525</v>
      </c>
      <c r="H27">
        <v>0</v>
      </c>
      <c r="I27" t="s">
        <v>81</v>
      </c>
    </row>
    <row r="28" spans="1:9">
      <c r="A28" t="s">
        <v>52</v>
      </c>
      <c r="B28" s="43">
        <v>450855400000</v>
      </c>
      <c r="C28" s="40">
        <f>Master!F28</f>
        <v>152.56</v>
      </c>
      <c r="D28" s="44">
        <f>Master!G28</f>
        <v>9.93</v>
      </c>
      <c r="E28" s="40"/>
      <c r="F28" s="38">
        <f ca="1">INDIRECT(CONCATENATE("'",A28,"'","!F26"))</f>
        <v>284.76329166666665</v>
      </c>
      <c r="G28" s="38">
        <f t="shared" ca="1" si="0"/>
        <v>0.53574321011354609</v>
      </c>
      <c r="H28">
        <v>1</v>
      </c>
    </row>
    <row r="29" spans="1:9">
      <c r="A29" t="s">
        <v>53</v>
      </c>
      <c r="B29" s="45">
        <v>51741310000</v>
      </c>
      <c r="C29" s="40">
        <f>Master!F29</f>
        <v>20.72</v>
      </c>
      <c r="D29" s="44">
        <f>Master!G29</f>
        <v>7.78</v>
      </c>
      <c r="E29" s="40"/>
      <c r="F29" s="38">
        <f ca="1">INDIRECT(CONCATENATE("'",A29,"'","!F26"))</f>
        <v>35.760454166666662</v>
      </c>
      <c r="G29" s="38">
        <f t="shared" ca="1" si="0"/>
        <v>0.5794109857618559</v>
      </c>
      <c r="H29">
        <v>1</v>
      </c>
    </row>
    <row r="30" spans="1:9">
      <c r="A30" t="s">
        <v>54</v>
      </c>
      <c r="B30" s="43">
        <v>17230330000</v>
      </c>
      <c r="C30" s="40">
        <f>Master!F30</f>
        <v>1260.6099999999999</v>
      </c>
      <c r="D30" s="44">
        <f>Master!G30</f>
        <v>7.14</v>
      </c>
      <c r="E30" s="40"/>
      <c r="F30" s="38">
        <f ca="1">INDIRECT(CONCATENATE("'",A30,"'","!F26"))</f>
        <v>1344.1624875</v>
      </c>
      <c r="G30" s="38">
        <f t="shared" ca="1" si="0"/>
        <v>0.93784048559828592</v>
      </c>
      <c r="H30">
        <v>1</v>
      </c>
    </row>
    <row r="31" spans="1:9">
      <c r="A31" t="s">
        <v>55</v>
      </c>
      <c r="B31" s="43">
        <v>375533400000</v>
      </c>
      <c r="C31" s="40">
        <f>Master!F31</f>
        <v>382.2</v>
      </c>
      <c r="D31" s="44">
        <f>Master!G31</f>
        <v>43.64</v>
      </c>
      <c r="E31" s="40"/>
      <c r="F31" s="38">
        <f ca="1">INDIRECT(CONCATENATE("'",A31,"'","!F26"))</f>
        <v>344.93044792501274</v>
      </c>
      <c r="G31" s="38">
        <f t="shared" ca="1" si="0"/>
        <v>1.1080494699705072</v>
      </c>
      <c r="H31">
        <v>1</v>
      </c>
    </row>
    <row r="32" spans="1:9">
      <c r="A32" t="s">
        <v>56</v>
      </c>
      <c r="B32" s="43">
        <v>52241670000</v>
      </c>
      <c r="C32" s="40">
        <f>Master!F32</f>
        <v>1035.33</v>
      </c>
      <c r="D32" s="44">
        <f>Master!G32</f>
        <v>650.55999999999995</v>
      </c>
      <c r="E32" s="40"/>
      <c r="F32" s="38">
        <f ca="1">INDIRECT(CONCATENATE("'",A32,"'","!F26"))</f>
        <v>764.83265927747686</v>
      </c>
      <c r="G32" s="38">
        <f t="shared" ca="1" si="0"/>
        <v>1.3536686586815694</v>
      </c>
      <c r="H32">
        <v>1</v>
      </c>
    </row>
    <row r="33" spans="1:10">
      <c r="A33" t="s">
        <v>57</v>
      </c>
      <c r="B33" s="43">
        <v>2293591000000</v>
      </c>
      <c r="C33" s="40">
        <f>Master!F33</f>
        <v>305.94</v>
      </c>
      <c r="D33" s="44">
        <f>Master!G33</f>
        <v>32.549999999999997</v>
      </c>
      <c r="E33" s="40"/>
      <c r="F33" s="38">
        <f ca="1">INDIRECT(CONCATENATE("'",A33,"'","!F26"))</f>
        <v>291.9547818614443</v>
      </c>
      <c r="G33" s="38">
        <f t="shared" ca="1" si="0"/>
        <v>1.0479020006090971</v>
      </c>
      <c r="H33">
        <v>1</v>
      </c>
    </row>
    <row r="34" spans="1:10">
      <c r="A34" t="s">
        <v>58</v>
      </c>
      <c r="B34" s="45">
        <v>1486531000</v>
      </c>
      <c r="C34" s="40">
        <f>Master!F34</f>
        <v>15.06</v>
      </c>
      <c r="D34" s="44">
        <f>Master!G34</f>
        <v>240.6</v>
      </c>
      <c r="E34" s="40"/>
      <c r="F34" s="38">
        <f ca="1">INDIRECT(CONCATENATE("'",A34,"'","!F26"))</f>
        <v>20.473049651117528</v>
      </c>
      <c r="G34" s="38">
        <f t="shared" ca="1" si="0"/>
        <v>0.73560120532301576</v>
      </c>
      <c r="H34">
        <v>1</v>
      </c>
    </row>
    <row r="35" spans="1:10">
      <c r="A35" t="s">
        <v>59</v>
      </c>
      <c r="B35" s="43">
        <v>52686700000</v>
      </c>
      <c r="C35" s="40">
        <f>Master!F35</f>
        <v>198.12</v>
      </c>
      <c r="D35" s="44">
        <f>Master!G35</f>
        <v>29.19</v>
      </c>
      <c r="E35" s="40"/>
      <c r="F35" s="38">
        <f ca="1">INDIRECT(CONCATENATE("'",A35,"'","!F26"))</f>
        <v>119.68576406954367</v>
      </c>
      <c r="G35" s="38">
        <f t="shared" ca="1" si="0"/>
        <v>1.6553347136998011</v>
      </c>
      <c r="H35">
        <v>1</v>
      </c>
    </row>
    <row r="36" spans="1:10">
      <c r="A36" t="s">
        <v>60</v>
      </c>
      <c r="B36" s="43">
        <v>148135200000</v>
      </c>
      <c r="C36" s="40">
        <f>Master!F36</f>
        <v>126.08</v>
      </c>
      <c r="D36" s="44">
        <f>Master!G36</f>
        <v>35.9</v>
      </c>
      <c r="E36" s="40"/>
      <c r="F36" s="38">
        <f ca="1">INDIRECT(CONCATENATE("'",A36,"'","!F26"))</f>
        <v>166.77524501493792</v>
      </c>
      <c r="G36" s="38">
        <f t="shared" ca="1" si="0"/>
        <v>0.75598749675772992</v>
      </c>
      <c r="H36">
        <v>1</v>
      </c>
    </row>
    <row r="37" spans="1:10">
      <c r="A37" t="s">
        <v>61</v>
      </c>
      <c r="B37" s="46">
        <v>89772360000</v>
      </c>
      <c r="C37" s="40">
        <f>Master!F37</f>
        <v>73.89</v>
      </c>
      <c r="D37" s="44">
        <f>Master!G37</f>
        <v>6.41</v>
      </c>
      <c r="E37" s="40"/>
      <c r="F37" s="38">
        <f ca="1">INDIRECT(CONCATENATE("'",A37,"'","!F26"))</f>
        <v>94.439026298690152</v>
      </c>
      <c r="G37" s="38">
        <f t="shared" ca="1" si="0"/>
        <v>0.7824095916268976</v>
      </c>
      <c r="H37">
        <v>1</v>
      </c>
    </row>
    <row r="38" spans="1:10">
      <c r="A38" t="s">
        <v>62</v>
      </c>
      <c r="B38" s="43">
        <v>211853600000</v>
      </c>
      <c r="C38" s="40">
        <f>Master!F38</f>
        <v>55.1</v>
      </c>
      <c r="D38" s="44">
        <f>Master!G38</f>
        <v>10.7</v>
      </c>
      <c r="E38" s="40"/>
      <c r="F38" s="38">
        <f ca="1">INDIRECT(CONCATENATE("'",A38,"'","!F26"))</f>
        <v>14.779583333333328</v>
      </c>
      <c r="G38" s="38">
        <f t="shared" ca="1" si="0"/>
        <v>3.7281159256857728</v>
      </c>
      <c r="H38">
        <v>1</v>
      </c>
      <c r="I38" t="s">
        <v>81</v>
      </c>
    </row>
    <row r="39" spans="1:10">
      <c r="A39" t="s">
        <v>63</v>
      </c>
      <c r="B39" s="45">
        <v>11806160000</v>
      </c>
      <c r="C39" s="40">
        <f>Master!F39</f>
        <v>22.22</v>
      </c>
      <c r="D39" s="44">
        <f>Master!G39</f>
        <v>25.15</v>
      </c>
      <c r="E39" s="40"/>
      <c r="F39" s="38">
        <f ca="1">INDIRECT(CONCATENATE("'",A39,"'","!F26"))</f>
        <v>12.484102892340823</v>
      </c>
      <c r="G39" s="38">
        <f t="shared" ca="1" si="0"/>
        <v>1.779863574629162</v>
      </c>
      <c r="H39">
        <v>1</v>
      </c>
    </row>
    <row r="40" spans="1:10">
      <c r="A40" t="s">
        <v>64</v>
      </c>
      <c r="B40" s="45">
        <v>42999110000</v>
      </c>
      <c r="C40" s="40">
        <f>Master!F40</f>
        <v>57.12</v>
      </c>
      <c r="D40" s="44">
        <f>Master!G40</f>
        <v>12</v>
      </c>
      <c r="E40" s="40"/>
      <c r="F40" s="38">
        <f ca="1">INDIRECT(CONCATENATE("'",A40,"'","!F26"))</f>
        <v>78.298239999999993</v>
      </c>
      <c r="G40" s="38">
        <f t="shared" ca="1" si="0"/>
        <v>0.7295183135661798</v>
      </c>
      <c r="H40">
        <v>1</v>
      </c>
    </row>
    <row r="41" spans="1:10">
      <c r="A41" t="s">
        <v>65</v>
      </c>
      <c r="B41" s="45">
        <v>63743400000</v>
      </c>
      <c r="C41" s="40">
        <f>Master!F41</f>
        <v>50.57</v>
      </c>
      <c r="D41" s="44">
        <f>Master!G41</f>
        <v>33.840000000000003</v>
      </c>
      <c r="E41" s="40"/>
      <c r="F41" s="38">
        <f ca="1">INDIRECT(CONCATENATE("'",A41,"'","!F26"))</f>
        <v>60.06487820084461</v>
      </c>
      <c r="G41" s="38">
        <f t="shared" ca="1" si="0"/>
        <v>0.84192295921926807</v>
      </c>
      <c r="H41">
        <v>1</v>
      </c>
    </row>
    <row r="42" spans="1:10">
      <c r="A42" t="s">
        <v>66</v>
      </c>
      <c r="B42" s="45">
        <v>39667610000</v>
      </c>
      <c r="C42" s="40">
        <f>Master!F42</f>
        <v>24.16</v>
      </c>
      <c r="D42" s="44">
        <f>Master!G42</f>
        <v>32.32</v>
      </c>
      <c r="E42" s="40"/>
      <c r="F42" s="38">
        <f ca="1">INDIRECT(CONCATENATE("'",A42,"'","!F26"))</f>
        <v>27.85678479289275</v>
      </c>
      <c r="G42" s="38">
        <f t="shared" ca="1" si="0"/>
        <v>0.86729319911191149</v>
      </c>
      <c r="H42">
        <v>1</v>
      </c>
    </row>
    <row r="43" spans="1:10">
      <c r="A43" t="s">
        <v>67</v>
      </c>
      <c r="B43" s="43">
        <v>51044000000</v>
      </c>
      <c r="C43" s="40">
        <f>Master!F43</f>
        <v>61.81</v>
      </c>
      <c r="D43" s="44" t="e">
        <f>Master!G43</f>
        <v>#N/A</v>
      </c>
      <c r="E43" s="40"/>
      <c r="F43" s="38">
        <f ca="1">INDIRECT(CONCATENATE("'",A43,"'","!F26"))</f>
        <v>68.696875000000006</v>
      </c>
      <c r="G43" s="38">
        <f t="shared" ca="1" si="0"/>
        <v>0.89974980666878945</v>
      </c>
      <c r="H43">
        <v>1</v>
      </c>
      <c r="J43" s="40"/>
    </row>
    <row r="44" spans="1:10">
      <c r="A44" t="s">
        <v>68</v>
      </c>
      <c r="B44" s="45">
        <v>114273900000</v>
      </c>
      <c r="C44" s="40">
        <f>Master!F44</f>
        <v>73.180000000000007</v>
      </c>
      <c r="D44" s="44">
        <f>Master!G44</f>
        <v>12.13</v>
      </c>
      <c r="E44" s="40"/>
      <c r="F44" s="38">
        <f ca="1">INDIRECT(CONCATENATE("'",A44,"'","!F26"))</f>
        <v>98.189875000000001</v>
      </c>
      <c r="G44" s="38">
        <f t="shared" ca="1" si="0"/>
        <v>0.74529069315955443</v>
      </c>
      <c r="H44">
        <v>1</v>
      </c>
    </row>
    <row r="45" spans="1:10">
      <c r="A45" t="s">
        <v>69</v>
      </c>
      <c r="B45" s="43">
        <v>34233880000</v>
      </c>
      <c r="C45" s="40">
        <f>Master!F45</f>
        <v>619.63</v>
      </c>
      <c r="D45" s="44">
        <f>Master!G45</f>
        <v>59.62</v>
      </c>
      <c r="E45" s="40"/>
      <c r="F45" s="38">
        <f ca="1">INDIRECT(CONCATENATE("'",A45,"'","!F26"))</f>
        <v>500.62328699744734</v>
      </c>
      <c r="G45" s="38">
        <f t="shared" ca="1" si="0"/>
        <v>1.2377170940575113</v>
      </c>
      <c r="H45">
        <v>1</v>
      </c>
    </row>
    <row r="46" spans="1:10">
      <c r="A46" t="s">
        <v>70</v>
      </c>
      <c r="B46" s="43">
        <v>478892000000</v>
      </c>
      <c r="C46" s="40">
        <f>Master!F46</f>
        <v>228.39</v>
      </c>
      <c r="D46" s="44">
        <f>Master!G46</f>
        <v>45.38</v>
      </c>
      <c r="E46" s="40"/>
      <c r="F46" s="38">
        <f ca="1">INDIRECT(CONCATENATE("'",A46,"'","!F26"))</f>
        <v>304.99828830520141</v>
      </c>
      <c r="G46" s="38">
        <f t="shared" ca="1" si="0"/>
        <v>0.74882387461616795</v>
      </c>
      <c r="H46">
        <v>1</v>
      </c>
    </row>
  </sheetData>
  <autoFilter ref="A1:A2" xr:uid="{60FE837E-DE4E-1B43-897B-E23D4E193460}"/>
  <conditionalFormatting sqref="G2:G46">
    <cfRule type="expression" dxfId="92" priority="2">
      <formula>AND($H2=1,$G2&gt;=1.2)</formula>
    </cfRule>
    <cfRule type="expression" dxfId="91" priority="3">
      <formula>AND($H2=1,$G2&lt;=0.8)</formula>
    </cfRule>
  </conditionalFormatting>
  <conditionalFormatting sqref="H2:H46">
    <cfRule type="containsText" dxfId="90" priority="1" operator="containsText" text="0">
      <formula>NOT(ISERROR(SEARCH("0",H2)))</formula>
    </cfRule>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0000"/>
  </sheetPr>
  <dimension ref="B1:T30"/>
  <sheetViews>
    <sheetView workbookViewId="0">
      <selection activeCell="C7" sqref="C7"/>
    </sheetView>
  </sheetViews>
  <sheetFormatPr baseColWidth="10" defaultColWidth="11.5" defaultRowHeight="13"/>
  <cols>
    <col min="1" max="1" width="4.33203125" style="1" customWidth="1"/>
    <col min="2" max="2" width="11.5" style="1"/>
    <col min="3" max="3" width="23" style="1" customWidth="1"/>
    <col min="4" max="4" width="10.6640625" style="1" bestFit="1" customWidth="1"/>
    <col min="5" max="5" width="7.5" style="1" customWidth="1"/>
    <col min="6" max="6" width="9.6640625" style="1" customWidth="1"/>
    <col min="7" max="13" width="7" style="1" customWidth="1"/>
    <col min="14" max="14" width="10.6640625" style="1" bestFit="1" customWidth="1"/>
    <col min="15" max="15" width="11.5" style="1"/>
    <col min="16" max="16" width="20" style="1" customWidth="1"/>
    <col min="17" max="16384" width="11.5" style="1"/>
  </cols>
  <sheetData>
    <row r="1" spans="2:20">
      <c r="S1" s="2" t="s">
        <v>0</v>
      </c>
    </row>
    <row r="2" spans="2:20" ht="24">
      <c r="B2" s="36" t="str">
        <f ca="1">MID(CELL("filename",A1),FIND("]",CELL("filename",A1))+1,255)</f>
        <v>Costco</v>
      </c>
      <c r="C2" s="4"/>
      <c r="D2" s="3"/>
      <c r="P2"/>
      <c r="Q2"/>
      <c r="S2" s="5" t="s">
        <v>1</v>
      </c>
    </row>
    <row r="3" spans="2:20">
      <c r="D3" s="6"/>
    </row>
    <row r="4" spans="2:20" ht="29" thickBot="1">
      <c r="B4" s="7"/>
      <c r="N4" s="8" t="s">
        <v>2</v>
      </c>
      <c r="O4" s="9" t="s">
        <v>3</v>
      </c>
      <c r="Q4" s="1" t="s">
        <v>4</v>
      </c>
    </row>
    <row r="5" spans="2:20" ht="16">
      <c r="B5" s="1" t="s">
        <v>5</v>
      </c>
      <c r="C5" s="10" t="s">
        <v>24</v>
      </c>
      <c r="D5" s="11">
        <v>1</v>
      </c>
      <c r="E5" s="11">
        <f t="shared" ref="E5:M5" si="0">D5+1</f>
        <v>2</v>
      </c>
      <c r="F5" s="11">
        <f t="shared" si="0"/>
        <v>3</v>
      </c>
      <c r="G5" s="11">
        <f t="shared" si="0"/>
        <v>4</v>
      </c>
      <c r="H5" s="11">
        <f t="shared" si="0"/>
        <v>5</v>
      </c>
      <c r="I5" s="11">
        <f t="shared" si="0"/>
        <v>6</v>
      </c>
      <c r="J5" s="11">
        <f t="shared" si="0"/>
        <v>7</v>
      </c>
      <c r="K5" s="11">
        <f t="shared" si="0"/>
        <v>8</v>
      </c>
      <c r="L5" s="11">
        <f t="shared" si="0"/>
        <v>9</v>
      </c>
      <c r="M5" s="11">
        <f t="shared" si="0"/>
        <v>10</v>
      </c>
      <c r="N5" s="11">
        <v>10</v>
      </c>
      <c r="O5" s="12">
        <v>0.12</v>
      </c>
      <c r="P5" s="1" t="s">
        <v>6</v>
      </c>
      <c r="R5" s="13"/>
    </row>
    <row r="6" spans="2:20" ht="16">
      <c r="B6" s="1" t="s">
        <v>21</v>
      </c>
      <c r="C6" s="14">
        <v>12.12</v>
      </c>
      <c r="D6" s="15">
        <f>C6*(1+$O$5)</f>
        <v>13.574400000000001</v>
      </c>
      <c r="E6" s="15">
        <f>D6*(1+$O$5)</f>
        <v>15.203328000000003</v>
      </c>
      <c r="F6" s="15">
        <f>E6*(1+$O$5)</f>
        <v>17.027727360000004</v>
      </c>
      <c r="G6" s="15">
        <f>F6*(1+$O$5)</f>
        <v>19.071054643200007</v>
      </c>
      <c r="H6" s="15">
        <f>G6*(1+$O$5)</f>
        <v>21.35958120038401</v>
      </c>
      <c r="I6" s="15">
        <f>H6*(1+$O$6)</f>
        <v>23.709135132426255</v>
      </c>
      <c r="J6" s="15">
        <f>I6*(1+$O$6)</f>
        <v>26.317139996993145</v>
      </c>
      <c r="K6" s="15">
        <f>J6*(1+$O$6)</f>
        <v>29.212025396662394</v>
      </c>
      <c r="L6" s="15">
        <f>K6*(1+$O$6)</f>
        <v>32.42534819029526</v>
      </c>
      <c r="M6" s="15">
        <f>L6*(1+$O$6)</f>
        <v>35.99213649122774</v>
      </c>
      <c r="N6" s="15">
        <f>M6*(1+O8)/(O7-O8)</f>
        <v>953.79161701753503</v>
      </c>
      <c r="O6" s="12">
        <v>0.11</v>
      </c>
      <c r="P6" s="13" t="s">
        <v>7</v>
      </c>
      <c r="S6"/>
      <c r="T6"/>
    </row>
    <row r="7" spans="2:20" ht="16">
      <c r="C7" s="16"/>
      <c r="D7" s="15">
        <f>D6*(1+$O$7)^($D$5-D5-1)</f>
        <v>12.340363636363637</v>
      </c>
      <c r="E7" s="15">
        <f t="shared" ref="E7:N7" si="1">E6*(1+$O$7)^($D$5-E5-1)</f>
        <v>12.564733884297521</v>
      </c>
      <c r="F7" s="15">
        <f t="shared" si="1"/>
        <v>12.793183591284746</v>
      </c>
      <c r="G7" s="15">
        <f t="shared" si="1"/>
        <v>13.02578692930811</v>
      </c>
      <c r="H7" s="15">
        <f t="shared" si="1"/>
        <v>13.262619418931893</v>
      </c>
      <c r="I7" s="15">
        <f t="shared" si="1"/>
        <v>13.38318868637673</v>
      </c>
      <c r="J7" s="15">
        <f t="shared" si="1"/>
        <v>13.504854038071063</v>
      </c>
      <c r="K7" s="15">
        <f t="shared" si="1"/>
        <v>13.627625438417164</v>
      </c>
      <c r="L7" s="15">
        <f t="shared" si="1"/>
        <v>13.751512942402776</v>
      </c>
      <c r="M7" s="15">
        <f t="shared" si="1"/>
        <v>13.876526696424618</v>
      </c>
      <c r="N7" s="15">
        <f t="shared" si="1"/>
        <v>367.72795745525235</v>
      </c>
      <c r="O7" s="12">
        <f>Dashboard!K1</f>
        <v>0.1</v>
      </c>
      <c r="P7" s="1" t="s">
        <v>8</v>
      </c>
      <c r="S7"/>
      <c r="T7"/>
    </row>
    <row r="8" spans="2:20" ht="14" thickBot="1">
      <c r="C8" s="17" t="s">
        <v>9</v>
      </c>
      <c r="D8" s="18">
        <f>SUM(D7:N7)</f>
        <v>499.85835271713063</v>
      </c>
      <c r="E8" s="19"/>
      <c r="F8" s="19"/>
      <c r="G8" s="19"/>
      <c r="H8" s="19"/>
      <c r="I8" s="19"/>
      <c r="J8" s="19"/>
      <c r="K8" s="19"/>
      <c r="L8" s="19"/>
      <c r="M8" s="19"/>
      <c r="N8" s="19"/>
      <c r="O8" s="34">
        <v>0.06</v>
      </c>
      <c r="P8" s="1" t="s">
        <v>71</v>
      </c>
      <c r="R8" s="20"/>
      <c r="S8" s="39">
        <f>N6/M6</f>
        <v>26.499999999999996</v>
      </c>
      <c r="T8" s="1" t="s">
        <v>75</v>
      </c>
    </row>
    <row r="10" spans="2:20" ht="31" thickBot="1">
      <c r="N10" s="8" t="s">
        <v>2</v>
      </c>
      <c r="O10" s="9" t="s">
        <v>3</v>
      </c>
      <c r="R10" s="33"/>
    </row>
    <row r="11" spans="2:20" ht="16">
      <c r="B11" s="1" t="s">
        <v>10</v>
      </c>
      <c r="C11" s="10" t="str">
        <f>C5</f>
        <v>FCF PER SHARE</v>
      </c>
      <c r="D11" s="11">
        <f>D5</f>
        <v>1</v>
      </c>
      <c r="E11" s="11">
        <f t="shared" ref="E11:M11" si="2">D11+1</f>
        <v>2</v>
      </c>
      <c r="F11" s="11">
        <f t="shared" si="2"/>
        <v>3</v>
      </c>
      <c r="G11" s="11">
        <f t="shared" si="2"/>
        <v>4</v>
      </c>
      <c r="H11" s="11">
        <f t="shared" si="2"/>
        <v>5</v>
      </c>
      <c r="I11" s="11">
        <f t="shared" si="2"/>
        <v>6</v>
      </c>
      <c r="J11" s="11">
        <f t="shared" si="2"/>
        <v>7</v>
      </c>
      <c r="K11" s="11">
        <f t="shared" si="2"/>
        <v>8</v>
      </c>
      <c r="L11" s="11">
        <f t="shared" si="2"/>
        <v>9</v>
      </c>
      <c r="M11" s="11">
        <f t="shared" si="2"/>
        <v>10</v>
      </c>
      <c r="N11" s="11">
        <f>N5</f>
        <v>10</v>
      </c>
      <c r="O11" s="12">
        <v>0.08</v>
      </c>
      <c r="P11" s="1" t="s">
        <v>6</v>
      </c>
    </row>
    <row r="12" spans="2:20" ht="16">
      <c r="B12" s="1" t="s">
        <v>22</v>
      </c>
      <c r="C12" s="14">
        <f>C6</f>
        <v>12.12</v>
      </c>
      <c r="D12" s="15">
        <f>C12*(1+$O$11)</f>
        <v>13.089600000000001</v>
      </c>
      <c r="E12" s="15">
        <f>D12*(1+$O$11)</f>
        <v>14.136768000000002</v>
      </c>
      <c r="F12" s="15">
        <f>E12*(1+$O$11)</f>
        <v>15.267709440000003</v>
      </c>
      <c r="G12" s="15">
        <f>F12*(1+$O$11)</f>
        <v>16.489126195200004</v>
      </c>
      <c r="H12" s="15">
        <f>G12*(1+$O$11)</f>
        <v>17.808256290816004</v>
      </c>
      <c r="I12" s="15">
        <f>H12*(1+$O$12)</f>
        <v>19.054834231173125</v>
      </c>
      <c r="J12" s="15">
        <f>I12*(1+$O$12)</f>
        <v>20.388672627355245</v>
      </c>
      <c r="K12" s="15">
        <f>J12*(1+$O$12)</f>
        <v>21.815879711270114</v>
      </c>
      <c r="L12" s="15">
        <f>K12*(1+$O$12)</f>
        <v>23.342991291059022</v>
      </c>
      <c r="M12" s="15">
        <f>L12*(1+$O$12)</f>
        <v>24.977000681433154</v>
      </c>
      <c r="N12" s="15">
        <f>M12*(1+O14)/(O13-O14)</f>
        <v>432.93467847817465</v>
      </c>
      <c r="O12" s="12">
        <v>7.0000000000000007E-2</v>
      </c>
      <c r="P12" s="13" t="s">
        <v>7</v>
      </c>
    </row>
    <row r="13" spans="2:20" ht="16">
      <c r="C13" s="16"/>
      <c r="D13" s="15">
        <f>D12*(1+$O$13)^($D$11-D11-1)</f>
        <v>11.899636363636365</v>
      </c>
      <c r="E13" s="15">
        <f t="shared" ref="E13:M13" si="3">E12*(1+$O$7)^($D$5-E11-1)</f>
        <v>11.683279338842976</v>
      </c>
      <c r="F13" s="15">
        <f t="shared" si="3"/>
        <v>11.470856078136737</v>
      </c>
      <c r="G13" s="15">
        <f t="shared" si="3"/>
        <v>11.262295058534253</v>
      </c>
      <c r="H13" s="15">
        <f t="shared" si="3"/>
        <v>11.057526057469993</v>
      </c>
      <c r="I13" s="15">
        <f t="shared" si="3"/>
        <v>10.755957164993537</v>
      </c>
      <c r="J13" s="15">
        <f t="shared" si="3"/>
        <v>10.462612878675531</v>
      </c>
      <c r="K13" s="15">
        <f t="shared" si="3"/>
        <v>10.17726889107529</v>
      </c>
      <c r="L13" s="15">
        <f t="shared" si="3"/>
        <v>9.8997070122277826</v>
      </c>
      <c r="M13" s="15">
        <f t="shared" si="3"/>
        <v>9.6297150028033869</v>
      </c>
      <c r="N13" s="15">
        <f>N12*(1+$O$7)^($D$5-N11-1)</f>
        <v>166.91506004859204</v>
      </c>
      <c r="O13" s="12">
        <f>O7</f>
        <v>0.1</v>
      </c>
      <c r="P13" s="1" t="s">
        <v>8</v>
      </c>
    </row>
    <row r="14" spans="2:20" ht="14" thickBot="1">
      <c r="C14" s="17" t="s">
        <v>11</v>
      </c>
      <c r="D14" s="18">
        <f>SUM(D13:N13)</f>
        <v>275.21391389498785</v>
      </c>
      <c r="E14" s="19"/>
      <c r="F14" s="19"/>
      <c r="G14" s="19"/>
      <c r="H14" s="19"/>
      <c r="I14" s="19"/>
      <c r="J14" s="19"/>
      <c r="K14" s="19"/>
      <c r="L14" s="19"/>
      <c r="M14" s="19"/>
      <c r="N14" s="19"/>
      <c r="O14" s="34">
        <v>0.04</v>
      </c>
      <c r="P14" s="1" t="s">
        <v>71</v>
      </c>
      <c r="S14" s="39">
        <f>N12/M12</f>
        <v>17.333333333333332</v>
      </c>
      <c r="T14" s="1" t="s">
        <v>75</v>
      </c>
    </row>
    <row r="16" spans="2:20" ht="29" thickBot="1">
      <c r="N16" s="8" t="s">
        <v>2</v>
      </c>
      <c r="O16" s="9" t="s">
        <v>3</v>
      </c>
    </row>
    <row r="17" spans="2:20" ht="16">
      <c r="B17" s="1" t="s">
        <v>12</v>
      </c>
      <c r="C17" s="10" t="str">
        <f>C11</f>
        <v>FCF PER SHARE</v>
      </c>
      <c r="D17" s="11">
        <f>D5</f>
        <v>1</v>
      </c>
      <c r="E17" s="11">
        <f t="shared" ref="E17:M17" si="4">D17+1</f>
        <v>2</v>
      </c>
      <c r="F17" s="11">
        <f t="shared" si="4"/>
        <v>3</v>
      </c>
      <c r="G17" s="11">
        <f t="shared" si="4"/>
        <v>4</v>
      </c>
      <c r="H17" s="11">
        <f t="shared" si="4"/>
        <v>5</v>
      </c>
      <c r="I17" s="11">
        <f t="shared" si="4"/>
        <v>6</v>
      </c>
      <c r="J17" s="11">
        <f t="shared" si="4"/>
        <v>7</v>
      </c>
      <c r="K17" s="11">
        <f t="shared" si="4"/>
        <v>8</v>
      </c>
      <c r="L17" s="11">
        <f t="shared" si="4"/>
        <v>9</v>
      </c>
      <c r="M17" s="11">
        <f t="shared" si="4"/>
        <v>10</v>
      </c>
      <c r="N17" s="11">
        <f>N5</f>
        <v>10</v>
      </c>
      <c r="O17" s="12">
        <v>0.04</v>
      </c>
      <c r="P17" s="1" t="s">
        <v>6</v>
      </c>
    </row>
    <row r="18" spans="2:20" ht="16">
      <c r="B18" s="1" t="s">
        <v>23</v>
      </c>
      <c r="C18" s="14">
        <f>C6</f>
        <v>12.12</v>
      </c>
      <c r="D18" s="15">
        <f>C18*(1+$O$17)</f>
        <v>12.604799999999999</v>
      </c>
      <c r="E18" s="15">
        <f>D18*(1+$O$17)</f>
        <v>13.108991999999999</v>
      </c>
      <c r="F18" s="15">
        <f>E18*(1+$O$17)</f>
        <v>13.633351679999999</v>
      </c>
      <c r="G18" s="15">
        <f>F18*(1+$O$17)</f>
        <v>14.178685747199999</v>
      </c>
      <c r="H18" s="15">
        <f>G18*(1+$O$17)</f>
        <v>14.745833177088</v>
      </c>
      <c r="I18" s="15">
        <f>H18*(1+$O$18)</f>
        <v>15.188208172400641</v>
      </c>
      <c r="J18" s="15">
        <f>I18*(1+$O$18)</f>
        <v>15.64385441757266</v>
      </c>
      <c r="K18" s="15">
        <f>J18*(1+$O$18)</f>
        <v>16.113170050099839</v>
      </c>
      <c r="L18" s="15">
        <f>K18*(1+$O$18)</f>
        <v>16.596565151602835</v>
      </c>
      <c r="M18" s="15">
        <f>L18*(1+$O$18)</f>
        <v>17.094462106150921</v>
      </c>
      <c r="N18" s="15">
        <f>M18*(1+O20)/(O19-O20)</f>
        <v>217.95439185342426</v>
      </c>
      <c r="O18" s="12">
        <v>0.03</v>
      </c>
      <c r="P18" s="13" t="s">
        <v>7</v>
      </c>
    </row>
    <row r="19" spans="2:20" ht="16">
      <c r="C19" s="16"/>
      <c r="D19" s="15">
        <f>D18*(1+$O$19)^($D$17-D17-1)</f>
        <v>11.45890909090909</v>
      </c>
      <c r="E19" s="15">
        <f t="shared" ref="E19:N19" si="5">E18*(1+$O$19)^($D$17-E17-1)</f>
        <v>10.83387768595041</v>
      </c>
      <c r="F19" s="15">
        <f t="shared" si="5"/>
        <v>10.242938903080386</v>
      </c>
      <c r="G19" s="15">
        <f t="shared" si="5"/>
        <v>9.6842331447305483</v>
      </c>
      <c r="H19" s="15">
        <f t="shared" si="5"/>
        <v>9.1560022459270627</v>
      </c>
      <c r="I19" s="15">
        <f t="shared" si="5"/>
        <v>8.5733475575498872</v>
      </c>
      <c r="J19" s="15">
        <f t="shared" si="5"/>
        <v>8.0277708947967099</v>
      </c>
      <c r="K19" s="15">
        <f t="shared" si="5"/>
        <v>7.5169127469460104</v>
      </c>
      <c r="L19" s="15">
        <f t="shared" si="5"/>
        <v>7.0385637539585373</v>
      </c>
      <c r="M19" s="15">
        <f t="shared" si="5"/>
        <v>6.5906551514339027</v>
      </c>
      <c r="N19" s="15">
        <f t="shared" si="5"/>
        <v>84.030853180782259</v>
      </c>
      <c r="O19" s="12">
        <f>O13</f>
        <v>0.1</v>
      </c>
      <c r="P19" s="1" t="s">
        <v>8</v>
      </c>
    </row>
    <row r="20" spans="2:20" ht="14" thickBot="1">
      <c r="C20" s="17" t="s">
        <v>11</v>
      </c>
      <c r="D20" s="18">
        <f>SUM(D19:N19)</f>
        <v>173.15406435606479</v>
      </c>
      <c r="E20" s="19"/>
      <c r="F20" s="19"/>
      <c r="G20" s="19"/>
      <c r="H20" s="19"/>
      <c r="I20" s="19"/>
      <c r="J20" s="19"/>
      <c r="K20" s="19"/>
      <c r="L20" s="19"/>
      <c r="M20" s="19"/>
      <c r="N20" s="19"/>
      <c r="O20" s="34">
        <v>0.02</v>
      </c>
      <c r="P20" s="1" t="s">
        <v>71</v>
      </c>
      <c r="S20" s="39">
        <f>N18/M18</f>
        <v>12.75</v>
      </c>
      <c r="T20" s="1" t="s">
        <v>75</v>
      </c>
    </row>
    <row r="21" spans="2:20" ht="14" thickBot="1"/>
    <row r="22" spans="2:20" ht="14" thickBot="1">
      <c r="C22" s="21" t="s">
        <v>13</v>
      </c>
      <c r="D22" s="22" t="s">
        <v>14</v>
      </c>
      <c r="E22" s="22" t="s">
        <v>15</v>
      </c>
      <c r="F22" s="23" t="s">
        <v>16</v>
      </c>
    </row>
    <row r="23" spans="2:20">
      <c r="C23" s="24" t="s">
        <v>17</v>
      </c>
      <c r="D23" s="25">
        <v>0.3</v>
      </c>
      <c r="E23" s="15">
        <f>D8</f>
        <v>499.85835271713063</v>
      </c>
      <c r="F23" s="26">
        <f>E23*D23</f>
        <v>149.95750581513917</v>
      </c>
    </row>
    <row r="24" spans="2:20">
      <c r="C24" s="24" t="s">
        <v>18</v>
      </c>
      <c r="D24" s="25">
        <v>0.4</v>
      </c>
      <c r="E24" s="15">
        <f>D14</f>
        <v>275.21391389498785</v>
      </c>
      <c r="F24" s="26">
        <f>E24*D24</f>
        <v>110.08556555799515</v>
      </c>
    </row>
    <row r="25" spans="2:20" ht="14" thickBot="1">
      <c r="C25" s="27" t="s">
        <v>19</v>
      </c>
      <c r="D25" s="28">
        <v>0.3</v>
      </c>
      <c r="E25" s="29">
        <f>D20</f>
        <v>173.15406435606479</v>
      </c>
      <c r="F25" s="30">
        <f>E25*D25</f>
        <v>51.946219306819437</v>
      </c>
    </row>
    <row r="26" spans="2:20" ht="14" thickBot="1">
      <c r="E26" s="31" t="s">
        <v>20</v>
      </c>
      <c r="F26" s="32">
        <f>SUM(F23:F25)</f>
        <v>311.9892906799538</v>
      </c>
    </row>
    <row r="30" spans="2:20" ht="23">
      <c r="C30" s="35"/>
    </row>
  </sheetData>
  <conditionalFormatting sqref="D3">
    <cfRule type="containsText" dxfId="55" priority="1" operator="containsText" text="overvalued">
      <formula>NOT(ISERROR(SEARCH("overvalued",D3)))</formula>
    </cfRule>
    <cfRule type="containsText" dxfId="54" priority="2" operator="containsText" text="undervalued">
      <formula>NOT(ISERROR(SEARCH("undervalued",D3)))</formula>
    </cfRule>
  </conditionalFormatting>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92D050"/>
  </sheetPr>
  <dimension ref="B1:T30"/>
  <sheetViews>
    <sheetView workbookViewId="0">
      <selection activeCell="C5" sqref="C5"/>
    </sheetView>
  </sheetViews>
  <sheetFormatPr baseColWidth="10" defaultColWidth="11.5" defaultRowHeight="13"/>
  <cols>
    <col min="1" max="1" width="4.33203125" style="1" customWidth="1"/>
    <col min="2" max="2" width="11.5" style="1"/>
    <col min="3" max="3" width="23" style="1" customWidth="1"/>
    <col min="4" max="4" width="10.6640625" style="1" bestFit="1" customWidth="1"/>
    <col min="5" max="5" width="7.5" style="1" customWidth="1"/>
    <col min="6" max="6" width="9.6640625" style="1" customWidth="1"/>
    <col min="7" max="13" width="7" style="1" customWidth="1"/>
    <col min="14" max="14" width="10.6640625" style="1" bestFit="1" customWidth="1"/>
    <col min="15" max="15" width="11.5" style="1"/>
    <col min="16" max="16" width="20" style="1" customWidth="1"/>
    <col min="17" max="16384" width="11.5" style="1"/>
  </cols>
  <sheetData>
    <row r="1" spans="2:20">
      <c r="S1" s="2" t="s">
        <v>0</v>
      </c>
    </row>
    <row r="2" spans="2:20" ht="24">
      <c r="B2" s="36" t="str">
        <f ca="1">MID(CELL("filename",A1),FIND("]",CELL("filename",A1))+1,255)</f>
        <v>Discover</v>
      </c>
      <c r="C2" s="4"/>
      <c r="D2" s="3"/>
      <c r="P2"/>
      <c r="Q2"/>
      <c r="S2" s="5" t="s">
        <v>1</v>
      </c>
    </row>
    <row r="3" spans="2:20">
      <c r="D3" s="6"/>
    </row>
    <row r="4" spans="2:20" ht="29" thickBot="1">
      <c r="B4" s="7"/>
      <c r="N4" s="8" t="s">
        <v>2</v>
      </c>
      <c r="O4" s="9" t="s">
        <v>3</v>
      </c>
      <c r="Q4" s="1" t="s">
        <v>4</v>
      </c>
    </row>
    <row r="5" spans="2:20" ht="16">
      <c r="B5" s="1" t="s">
        <v>5</v>
      </c>
      <c r="C5" s="10" t="s">
        <v>24</v>
      </c>
      <c r="D5" s="11">
        <v>1</v>
      </c>
      <c r="E5" s="11">
        <f t="shared" ref="E5:M5" si="0">D5+1</f>
        <v>2</v>
      </c>
      <c r="F5" s="11">
        <f t="shared" si="0"/>
        <v>3</v>
      </c>
      <c r="G5" s="11">
        <f t="shared" si="0"/>
        <v>4</v>
      </c>
      <c r="H5" s="11">
        <f t="shared" si="0"/>
        <v>5</v>
      </c>
      <c r="I5" s="11">
        <f t="shared" si="0"/>
        <v>6</v>
      </c>
      <c r="J5" s="11">
        <f t="shared" si="0"/>
        <v>7</v>
      </c>
      <c r="K5" s="11">
        <f t="shared" si="0"/>
        <v>8</v>
      </c>
      <c r="L5" s="11">
        <f t="shared" si="0"/>
        <v>9</v>
      </c>
      <c r="M5" s="11">
        <f t="shared" si="0"/>
        <v>10</v>
      </c>
      <c r="N5" s="11">
        <v>10</v>
      </c>
      <c r="O5" s="12">
        <v>0.15</v>
      </c>
      <c r="P5" s="1" t="s">
        <v>6</v>
      </c>
      <c r="R5" s="13"/>
    </row>
    <row r="6" spans="2:20" ht="16">
      <c r="B6" s="1" t="s">
        <v>21</v>
      </c>
      <c r="C6" s="14">
        <v>19.329999999999998</v>
      </c>
      <c r="D6" s="15">
        <f>C6*(1+$O$5)</f>
        <v>22.229499999999998</v>
      </c>
      <c r="E6" s="15">
        <f>D6*(1+$O$5)</f>
        <v>25.563924999999994</v>
      </c>
      <c r="F6" s="15">
        <f>E6*(1+$O$5)</f>
        <v>29.398513749999992</v>
      </c>
      <c r="G6" s="15">
        <f>F6*(1+$O$5)</f>
        <v>33.80829081249999</v>
      </c>
      <c r="H6" s="15">
        <f>G6*(1+$O$5)</f>
        <v>38.879534434374989</v>
      </c>
      <c r="I6" s="15">
        <f>H6*(1+$O$6)</f>
        <v>42.767487877812492</v>
      </c>
      <c r="J6" s="15">
        <f>I6*(1+$O$6)</f>
        <v>47.044236665593743</v>
      </c>
      <c r="K6" s="15">
        <f>J6*(1+$O$6)</f>
        <v>51.748660332153122</v>
      </c>
      <c r="L6" s="15">
        <f>K6*(1+$O$6)</f>
        <v>56.923526365368438</v>
      </c>
      <c r="M6" s="15">
        <f>L6*(1+$O$6)</f>
        <v>62.615879001905284</v>
      </c>
      <c r="N6" s="15">
        <f>M6*(1+O8)/(O7-O8)</f>
        <v>1659.3207935504897</v>
      </c>
      <c r="O6" s="12">
        <v>0.1</v>
      </c>
      <c r="P6" s="13" t="s">
        <v>7</v>
      </c>
      <c r="S6"/>
      <c r="T6"/>
    </row>
    <row r="7" spans="2:20" ht="16">
      <c r="C7" s="16"/>
      <c r="D7" s="15">
        <f>D6*(1+$O$7)^($D$5-D5-1)</f>
        <v>20.208636363636362</v>
      </c>
      <c r="E7" s="15">
        <f t="shared" ref="E7:N7" si="1">E6*(1+$O$7)^($D$5-E5-1)</f>
        <v>21.127210743801644</v>
      </c>
      <c r="F7" s="15">
        <f t="shared" si="1"/>
        <v>22.087538504883533</v>
      </c>
      <c r="G7" s="15">
        <f t="shared" si="1"/>
        <v>23.091517527832785</v>
      </c>
      <c r="H7" s="15">
        <f t="shared" si="1"/>
        <v>24.141131960916091</v>
      </c>
      <c r="I7" s="15">
        <f t="shared" si="1"/>
        <v>24.141131960916095</v>
      </c>
      <c r="J7" s="15">
        <f t="shared" si="1"/>
        <v>24.141131960916091</v>
      </c>
      <c r="K7" s="15">
        <f t="shared" si="1"/>
        <v>24.141131960916091</v>
      </c>
      <c r="L7" s="15">
        <f t="shared" si="1"/>
        <v>24.141131960916091</v>
      </c>
      <c r="M7" s="15">
        <f t="shared" si="1"/>
        <v>24.141131960916091</v>
      </c>
      <c r="N7" s="15">
        <f t="shared" si="1"/>
        <v>639.73999696427632</v>
      </c>
      <c r="O7" s="12">
        <f>Dashboard!K1</f>
        <v>0.1</v>
      </c>
      <c r="P7" s="1" t="s">
        <v>8</v>
      </c>
      <c r="S7"/>
      <c r="T7"/>
    </row>
    <row r="8" spans="2:20" ht="14" thickBot="1">
      <c r="C8" s="17" t="s">
        <v>9</v>
      </c>
      <c r="D8" s="18">
        <f>SUM(D7:N7)</f>
        <v>871.10169186992721</v>
      </c>
      <c r="E8" s="19"/>
      <c r="F8" s="19"/>
      <c r="G8" s="19"/>
      <c r="H8" s="19"/>
      <c r="I8" s="19"/>
      <c r="J8" s="19"/>
      <c r="K8" s="19"/>
      <c r="L8" s="19"/>
      <c r="M8" s="19"/>
      <c r="N8" s="19"/>
      <c r="O8" s="34">
        <v>0.06</v>
      </c>
      <c r="P8" s="1" t="s">
        <v>71</v>
      </c>
      <c r="R8" s="20"/>
      <c r="S8" s="39">
        <f>N6/M6</f>
        <v>26.499999999999996</v>
      </c>
      <c r="T8" s="1" t="s">
        <v>75</v>
      </c>
    </row>
    <row r="10" spans="2:20" ht="31" thickBot="1">
      <c r="N10" s="8" t="s">
        <v>2</v>
      </c>
      <c r="O10" s="9" t="s">
        <v>3</v>
      </c>
      <c r="R10" s="33"/>
    </row>
    <row r="11" spans="2:20" ht="16">
      <c r="B11" s="1" t="s">
        <v>10</v>
      </c>
      <c r="C11" s="10" t="str">
        <f>C5</f>
        <v>FCF PER SHARE</v>
      </c>
      <c r="D11" s="11">
        <f>D5</f>
        <v>1</v>
      </c>
      <c r="E11" s="11">
        <f t="shared" ref="E11:M11" si="2">D11+1</f>
        <v>2</v>
      </c>
      <c r="F11" s="11">
        <f t="shared" si="2"/>
        <v>3</v>
      </c>
      <c r="G11" s="11">
        <f t="shared" si="2"/>
        <v>4</v>
      </c>
      <c r="H11" s="11">
        <f t="shared" si="2"/>
        <v>5</v>
      </c>
      <c r="I11" s="11">
        <f t="shared" si="2"/>
        <v>6</v>
      </c>
      <c r="J11" s="11">
        <f t="shared" si="2"/>
        <v>7</v>
      </c>
      <c r="K11" s="11">
        <f t="shared" si="2"/>
        <v>8</v>
      </c>
      <c r="L11" s="11">
        <f t="shared" si="2"/>
        <v>9</v>
      </c>
      <c r="M11" s="11">
        <f t="shared" si="2"/>
        <v>10</v>
      </c>
      <c r="N11" s="11">
        <f>N5</f>
        <v>10</v>
      </c>
      <c r="O11" s="12">
        <v>0.1</v>
      </c>
      <c r="P11" s="1" t="s">
        <v>6</v>
      </c>
    </row>
    <row r="12" spans="2:20" ht="16">
      <c r="B12" s="1" t="s">
        <v>22</v>
      </c>
      <c r="C12" s="14">
        <f>C6</f>
        <v>19.329999999999998</v>
      </c>
      <c r="D12" s="15">
        <f>C12*(1+$O$11)</f>
        <v>21.262999999999998</v>
      </c>
      <c r="E12" s="15">
        <f>D12*(1+$O$11)</f>
        <v>23.389299999999999</v>
      </c>
      <c r="F12" s="15">
        <f>E12*(1+$O$11)</f>
        <v>25.72823</v>
      </c>
      <c r="G12" s="15">
        <f>F12*(1+$O$11)</f>
        <v>28.301053000000003</v>
      </c>
      <c r="H12" s="15">
        <f>G12*(1+$O$11)</f>
        <v>31.131158300000006</v>
      </c>
      <c r="I12" s="15">
        <f>H12*(1+$O$12)</f>
        <v>32.687716215000009</v>
      </c>
      <c r="J12" s="15">
        <f>I12*(1+$O$12)</f>
        <v>34.322102025750013</v>
      </c>
      <c r="K12" s="15">
        <f>J12*(1+$O$12)</f>
        <v>36.038207127037516</v>
      </c>
      <c r="L12" s="15">
        <f>K12*(1+$O$12)</f>
        <v>37.840117483389392</v>
      </c>
      <c r="M12" s="15">
        <f>L12*(1+$O$12)</f>
        <v>39.732123357558862</v>
      </c>
      <c r="N12" s="15">
        <f>M12*(1+O14)/(O13-O14)</f>
        <v>688.69013819768691</v>
      </c>
      <c r="O12" s="12">
        <v>0.05</v>
      </c>
      <c r="P12" s="13" t="s">
        <v>7</v>
      </c>
    </row>
    <row r="13" spans="2:20" ht="16">
      <c r="C13" s="16"/>
      <c r="D13" s="15">
        <f>D12*(1+$O$13)^($D$11-D11-1)</f>
        <v>19.329999999999998</v>
      </c>
      <c r="E13" s="15">
        <f t="shared" ref="E13:M13" si="3">E12*(1+$O$7)^($D$5-E11-1)</f>
        <v>19.329999999999998</v>
      </c>
      <c r="F13" s="15">
        <f t="shared" si="3"/>
        <v>19.329999999999995</v>
      </c>
      <c r="G13" s="15">
        <f t="shared" si="3"/>
        <v>19.329999999999998</v>
      </c>
      <c r="H13" s="15">
        <f t="shared" si="3"/>
        <v>19.329999999999995</v>
      </c>
      <c r="I13" s="15">
        <f t="shared" si="3"/>
        <v>18.451363636363634</v>
      </c>
      <c r="J13" s="15">
        <f t="shared" si="3"/>
        <v>17.612665289256196</v>
      </c>
      <c r="K13" s="15">
        <f t="shared" si="3"/>
        <v>16.812089594290004</v>
      </c>
      <c r="L13" s="15">
        <f t="shared" si="3"/>
        <v>16.047903703640458</v>
      </c>
      <c r="M13" s="15">
        <f t="shared" si="3"/>
        <v>15.318453535293164</v>
      </c>
      <c r="N13" s="15">
        <f>N12*(1+$O$7)^($D$5-N11-1)</f>
        <v>265.51986127841485</v>
      </c>
      <c r="O13" s="12">
        <f>O7</f>
        <v>0.1</v>
      </c>
      <c r="P13" s="1" t="s">
        <v>8</v>
      </c>
    </row>
    <row r="14" spans="2:20" ht="14" thickBot="1">
      <c r="C14" s="17" t="s">
        <v>11</v>
      </c>
      <c r="D14" s="18">
        <f>SUM(D13:N13)</f>
        <v>446.41233703725834</v>
      </c>
      <c r="E14" s="19"/>
      <c r="F14" s="19"/>
      <c r="G14" s="19"/>
      <c r="H14" s="19"/>
      <c r="I14" s="19"/>
      <c r="J14" s="19"/>
      <c r="K14" s="19"/>
      <c r="L14" s="19"/>
      <c r="M14" s="19"/>
      <c r="N14" s="19"/>
      <c r="O14" s="34">
        <v>0.04</v>
      </c>
      <c r="P14" s="1" t="s">
        <v>71</v>
      </c>
      <c r="S14" s="39">
        <f>N12/M12</f>
        <v>17.333333333333332</v>
      </c>
      <c r="T14" s="1" t="s">
        <v>75</v>
      </c>
    </row>
    <row r="16" spans="2:20" ht="29" thickBot="1">
      <c r="N16" s="8" t="s">
        <v>2</v>
      </c>
      <c r="O16" s="9" t="s">
        <v>3</v>
      </c>
    </row>
    <row r="17" spans="2:20" ht="16">
      <c r="B17" s="1" t="s">
        <v>12</v>
      </c>
      <c r="C17" s="10" t="str">
        <f>C11</f>
        <v>FCF PER SHARE</v>
      </c>
      <c r="D17" s="11">
        <f>D5</f>
        <v>1</v>
      </c>
      <c r="E17" s="11">
        <f t="shared" ref="E17:M17" si="4">D17+1</f>
        <v>2</v>
      </c>
      <c r="F17" s="11">
        <f t="shared" si="4"/>
        <v>3</v>
      </c>
      <c r="G17" s="11">
        <f t="shared" si="4"/>
        <v>4</v>
      </c>
      <c r="H17" s="11">
        <f t="shared" si="4"/>
        <v>5</v>
      </c>
      <c r="I17" s="11">
        <f t="shared" si="4"/>
        <v>6</v>
      </c>
      <c r="J17" s="11">
        <f t="shared" si="4"/>
        <v>7</v>
      </c>
      <c r="K17" s="11">
        <f t="shared" si="4"/>
        <v>8</v>
      </c>
      <c r="L17" s="11">
        <f t="shared" si="4"/>
        <v>9</v>
      </c>
      <c r="M17" s="11">
        <f t="shared" si="4"/>
        <v>10</v>
      </c>
      <c r="N17" s="11">
        <f>N5</f>
        <v>10</v>
      </c>
      <c r="O17" s="12">
        <v>0.05</v>
      </c>
      <c r="P17" s="1" t="s">
        <v>6</v>
      </c>
    </row>
    <row r="18" spans="2:20" ht="16">
      <c r="B18" s="1" t="s">
        <v>23</v>
      </c>
      <c r="C18" s="14">
        <f>C6</f>
        <v>19.329999999999998</v>
      </c>
      <c r="D18" s="15">
        <f>C18*(1+$O$17)</f>
        <v>20.296499999999998</v>
      </c>
      <c r="E18" s="15">
        <f>D18*(1+$O$17)</f>
        <v>21.311325</v>
      </c>
      <c r="F18" s="15">
        <f>E18*(1+$O$17)</f>
        <v>22.37689125</v>
      </c>
      <c r="G18" s="15">
        <f>F18*(1+$O$17)</f>
        <v>23.495735812500001</v>
      </c>
      <c r="H18" s="15">
        <f>G18*(1+$O$17)</f>
        <v>24.670522603125001</v>
      </c>
      <c r="I18" s="15">
        <f>H18*(1+$O$18)</f>
        <v>24.670522603125001</v>
      </c>
      <c r="J18" s="15">
        <f>I18*(1+$O$18)</f>
        <v>24.670522603125001</v>
      </c>
      <c r="K18" s="15">
        <f>J18*(1+$O$18)</f>
        <v>24.670522603125001</v>
      </c>
      <c r="L18" s="15">
        <f>K18*(1+$O$18)</f>
        <v>24.670522603125001</v>
      </c>
      <c r="M18" s="15">
        <f>L18*(1+$O$18)</f>
        <v>24.670522603125001</v>
      </c>
      <c r="N18" s="15">
        <f>M18*(1+O20)/(O19-O20)</f>
        <v>314.5491631898438</v>
      </c>
      <c r="O18" s="12">
        <v>0</v>
      </c>
      <c r="P18" s="13" t="s">
        <v>7</v>
      </c>
    </row>
    <row r="19" spans="2:20" ht="16">
      <c r="C19" s="16"/>
      <c r="D19" s="15">
        <f>D18*(1+$O$19)^($D$17-D17-1)</f>
        <v>18.451363636363634</v>
      </c>
      <c r="E19" s="15">
        <f t="shared" ref="E19:N19" si="5">E18*(1+$O$19)^($D$17-E17-1)</f>
        <v>17.612665289256196</v>
      </c>
      <c r="F19" s="15">
        <f t="shared" si="5"/>
        <v>16.812089594290004</v>
      </c>
      <c r="G19" s="15">
        <f t="shared" si="5"/>
        <v>16.047903703640458</v>
      </c>
      <c r="H19" s="15">
        <f t="shared" si="5"/>
        <v>15.318453535293163</v>
      </c>
      <c r="I19" s="15">
        <f t="shared" si="5"/>
        <v>13.925866850266511</v>
      </c>
      <c r="J19" s="15">
        <f t="shared" si="5"/>
        <v>12.659878954787734</v>
      </c>
      <c r="K19" s="15">
        <f t="shared" si="5"/>
        <v>11.50898086798885</v>
      </c>
      <c r="L19" s="15">
        <f t="shared" si="5"/>
        <v>10.462709879989863</v>
      </c>
      <c r="M19" s="15">
        <f t="shared" si="5"/>
        <v>9.5115544363544213</v>
      </c>
      <c r="N19" s="15">
        <f t="shared" si="5"/>
        <v>121.27231906351888</v>
      </c>
      <c r="O19" s="12">
        <f>O13</f>
        <v>0.1</v>
      </c>
      <c r="P19" s="1" t="s">
        <v>8</v>
      </c>
    </row>
    <row r="20" spans="2:20" ht="14" thickBot="1">
      <c r="C20" s="17" t="s">
        <v>11</v>
      </c>
      <c r="D20" s="18">
        <f>SUM(D19:N19)</f>
        <v>263.58378581174975</v>
      </c>
      <c r="E20" s="19"/>
      <c r="F20" s="19"/>
      <c r="G20" s="19"/>
      <c r="H20" s="19"/>
      <c r="I20" s="19"/>
      <c r="J20" s="19"/>
      <c r="K20" s="19"/>
      <c r="L20" s="19"/>
      <c r="M20" s="19"/>
      <c r="N20" s="19"/>
      <c r="O20" s="34">
        <v>0.02</v>
      </c>
      <c r="P20" s="1" t="s">
        <v>71</v>
      </c>
      <c r="S20" s="39">
        <f>N18/M18</f>
        <v>12.750000000000002</v>
      </c>
      <c r="T20" s="1" t="s">
        <v>75</v>
      </c>
    </row>
    <row r="21" spans="2:20" ht="14" thickBot="1"/>
    <row r="22" spans="2:20" ht="14" thickBot="1">
      <c r="C22" s="21" t="s">
        <v>13</v>
      </c>
      <c r="D22" s="22" t="s">
        <v>14</v>
      </c>
      <c r="E22" s="22" t="s">
        <v>15</v>
      </c>
      <c r="F22" s="23" t="s">
        <v>16</v>
      </c>
    </row>
    <row r="23" spans="2:20">
      <c r="C23" s="24" t="s">
        <v>17</v>
      </c>
      <c r="D23" s="25">
        <v>0.3</v>
      </c>
      <c r="E23" s="15">
        <f>D8</f>
        <v>871.10169186992721</v>
      </c>
      <c r="F23" s="26">
        <f>E23*D23</f>
        <v>261.33050756097816</v>
      </c>
    </row>
    <row r="24" spans="2:20">
      <c r="C24" s="24" t="s">
        <v>18</v>
      </c>
      <c r="D24" s="25">
        <v>0.4</v>
      </c>
      <c r="E24" s="15">
        <f>D14</f>
        <v>446.41233703725834</v>
      </c>
      <c r="F24" s="26">
        <f>E24*D24</f>
        <v>178.56493481490335</v>
      </c>
    </row>
    <row r="25" spans="2:20" ht="14" thickBot="1">
      <c r="C25" s="27" t="s">
        <v>19</v>
      </c>
      <c r="D25" s="28">
        <v>0.3</v>
      </c>
      <c r="E25" s="29">
        <f>D20</f>
        <v>263.58378581174975</v>
      </c>
      <c r="F25" s="30">
        <f>E25*D25</f>
        <v>79.075135743524925</v>
      </c>
    </row>
    <row r="26" spans="2:20" ht="14" thickBot="1">
      <c r="E26" s="31" t="s">
        <v>20</v>
      </c>
      <c r="F26" s="32">
        <f>SUM(F23:F25)</f>
        <v>518.97057811940647</v>
      </c>
    </row>
    <row r="30" spans="2:20" ht="23">
      <c r="C30" s="35"/>
    </row>
  </sheetData>
  <conditionalFormatting sqref="D3">
    <cfRule type="containsText" dxfId="53" priority="1" operator="containsText" text="overvalued">
      <formula>NOT(ISERROR(SEARCH("overvalued",D3)))</formula>
    </cfRule>
    <cfRule type="containsText" dxfId="52" priority="2" operator="containsText" text="undervalued">
      <formula>NOT(ISERROR(SEARCH("undervalued",D3)))</formula>
    </cfRule>
  </conditionalFormatting>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92D050"/>
  </sheetPr>
  <dimension ref="B1:T30"/>
  <sheetViews>
    <sheetView workbookViewId="0">
      <selection activeCell="C5" sqref="C5"/>
    </sheetView>
  </sheetViews>
  <sheetFormatPr baseColWidth="10" defaultColWidth="11.5" defaultRowHeight="13"/>
  <cols>
    <col min="1" max="1" width="4.33203125" style="1" customWidth="1"/>
    <col min="2" max="2" width="11.5" style="1"/>
    <col min="3" max="3" width="23" style="1" customWidth="1"/>
    <col min="4" max="4" width="10.6640625" style="1" bestFit="1" customWidth="1"/>
    <col min="5" max="5" width="7.5" style="1" customWidth="1"/>
    <col min="6" max="6" width="9.6640625" style="1" customWidth="1"/>
    <col min="7" max="13" width="7" style="1" customWidth="1"/>
    <col min="14" max="14" width="10.6640625" style="1" bestFit="1" customWidth="1"/>
    <col min="15" max="15" width="11.5" style="1"/>
    <col min="16" max="16" width="20" style="1" customWidth="1"/>
    <col min="17" max="16384" width="11.5" style="1"/>
  </cols>
  <sheetData>
    <row r="1" spans="2:20">
      <c r="S1" s="2" t="s">
        <v>0</v>
      </c>
    </row>
    <row r="2" spans="2:20" ht="24">
      <c r="B2" s="36" t="str">
        <f ca="1">MID(CELL("filename",A1),FIND("]",CELL("filename",A1))+1,255)</f>
        <v>eBay</v>
      </c>
      <c r="C2" s="4"/>
      <c r="D2" s="3"/>
      <c r="P2"/>
      <c r="Q2"/>
      <c r="S2" s="5" t="s">
        <v>1</v>
      </c>
    </row>
    <row r="3" spans="2:20">
      <c r="D3" s="6"/>
    </row>
    <row r="4" spans="2:20" ht="29" thickBot="1">
      <c r="B4" s="7"/>
      <c r="N4" s="8" t="s">
        <v>2</v>
      </c>
      <c r="O4" s="9" t="s">
        <v>3</v>
      </c>
      <c r="Q4" s="1" t="s">
        <v>4</v>
      </c>
    </row>
    <row r="5" spans="2:20" ht="16">
      <c r="B5" s="1" t="s">
        <v>5</v>
      </c>
      <c r="C5" s="10" t="s">
        <v>24</v>
      </c>
      <c r="D5" s="11">
        <v>1</v>
      </c>
      <c r="E5" s="11">
        <f t="shared" ref="E5:M5" si="0">D5+1</f>
        <v>2</v>
      </c>
      <c r="F5" s="11">
        <f t="shared" si="0"/>
        <v>3</v>
      </c>
      <c r="G5" s="11">
        <f t="shared" si="0"/>
        <v>4</v>
      </c>
      <c r="H5" s="11">
        <f t="shared" si="0"/>
        <v>5</v>
      </c>
      <c r="I5" s="11">
        <f t="shared" si="0"/>
        <v>6</v>
      </c>
      <c r="J5" s="11">
        <f t="shared" si="0"/>
        <v>7</v>
      </c>
      <c r="K5" s="11">
        <f t="shared" si="0"/>
        <v>8</v>
      </c>
      <c r="L5" s="11">
        <f t="shared" si="0"/>
        <v>9</v>
      </c>
      <c r="M5" s="11">
        <f t="shared" si="0"/>
        <v>10</v>
      </c>
      <c r="N5" s="11">
        <v>10</v>
      </c>
      <c r="O5" s="12">
        <v>0.2</v>
      </c>
      <c r="P5" s="1" t="s">
        <v>6</v>
      </c>
      <c r="R5" s="13"/>
    </row>
    <row r="6" spans="2:20" ht="16">
      <c r="B6" s="1" t="s">
        <v>21</v>
      </c>
      <c r="C6" s="14">
        <v>2.71</v>
      </c>
      <c r="D6" s="15">
        <f>C6*(1+$O$5)</f>
        <v>3.2519999999999998</v>
      </c>
      <c r="E6" s="15">
        <f>D6*(1+$O$5)</f>
        <v>3.9023999999999996</v>
      </c>
      <c r="F6" s="15">
        <f>E6*(1+$O$5)</f>
        <v>4.682879999999999</v>
      </c>
      <c r="G6" s="15">
        <f>F6*(1+$O$5)</f>
        <v>5.6194559999999987</v>
      </c>
      <c r="H6" s="15">
        <f>G6*(1+$O$5)</f>
        <v>6.7433471999999979</v>
      </c>
      <c r="I6" s="15">
        <f>H6*(1+$O$6)</f>
        <v>7.7548492799999966</v>
      </c>
      <c r="J6" s="15">
        <f>I6*(1+$O$6)</f>
        <v>8.9180766719999962</v>
      </c>
      <c r="K6" s="15">
        <f>J6*(1+$O$6)</f>
        <v>10.255788172799996</v>
      </c>
      <c r="L6" s="15">
        <f>K6*(1+$O$6)</f>
        <v>11.794156398719993</v>
      </c>
      <c r="M6" s="15">
        <f>L6*(1+$O$6)</f>
        <v>13.563279858527991</v>
      </c>
      <c r="N6" s="15">
        <f>M6*(1+O8)/(O7-O8)</f>
        <v>359.42691625099172</v>
      </c>
      <c r="O6" s="12">
        <v>0.15</v>
      </c>
      <c r="P6" s="13" t="s">
        <v>7</v>
      </c>
      <c r="S6"/>
      <c r="T6"/>
    </row>
    <row r="7" spans="2:20" ht="16">
      <c r="C7" s="16"/>
      <c r="D7" s="15">
        <f>D6*(1+$O$7)^($D$5-D5-1)</f>
        <v>2.9563636363636361</v>
      </c>
      <c r="E7" s="15">
        <f t="shared" ref="E7:N7" si="1">E6*(1+$O$7)^($D$5-E5-1)</f>
        <v>3.2251239669421481</v>
      </c>
      <c r="F7" s="15">
        <f t="shared" si="1"/>
        <v>3.5183170548459786</v>
      </c>
      <c r="G7" s="15">
        <f t="shared" si="1"/>
        <v>3.8381640598319766</v>
      </c>
      <c r="H7" s="15">
        <f t="shared" si="1"/>
        <v>4.1870880652712463</v>
      </c>
      <c r="I7" s="15">
        <f t="shared" si="1"/>
        <v>4.377410250056303</v>
      </c>
      <c r="J7" s="15">
        <f t="shared" si="1"/>
        <v>4.5763834432406796</v>
      </c>
      <c r="K7" s="15">
        <f t="shared" si="1"/>
        <v>4.7844008724788916</v>
      </c>
      <c r="L7" s="15">
        <f t="shared" si="1"/>
        <v>5.0018736394097498</v>
      </c>
      <c r="M7" s="15">
        <f t="shared" si="1"/>
        <v>5.2292315321101919</v>
      </c>
      <c r="N7" s="15">
        <f t="shared" si="1"/>
        <v>138.57463560092006</v>
      </c>
      <c r="O7" s="12">
        <f>Dashboard!K1</f>
        <v>0.1</v>
      </c>
      <c r="P7" s="1" t="s">
        <v>8</v>
      </c>
      <c r="S7"/>
      <c r="T7"/>
    </row>
    <row r="8" spans="2:20" ht="14" thickBot="1">
      <c r="C8" s="17" t="s">
        <v>9</v>
      </c>
      <c r="D8" s="18">
        <f>SUM(D7:N7)</f>
        <v>180.26899212147086</v>
      </c>
      <c r="E8" s="19"/>
      <c r="F8" s="19"/>
      <c r="G8" s="19"/>
      <c r="H8" s="19"/>
      <c r="I8" s="19"/>
      <c r="J8" s="19"/>
      <c r="K8" s="19"/>
      <c r="L8" s="19"/>
      <c r="M8" s="19"/>
      <c r="N8" s="19"/>
      <c r="O8" s="34">
        <v>0.06</v>
      </c>
      <c r="P8" s="1" t="s">
        <v>71</v>
      </c>
      <c r="R8" s="20"/>
      <c r="S8" s="39">
        <f>N6/M6</f>
        <v>26.499999999999996</v>
      </c>
      <c r="T8" s="1" t="s">
        <v>75</v>
      </c>
    </row>
    <row r="10" spans="2:20" ht="31" thickBot="1">
      <c r="N10" s="8" t="s">
        <v>2</v>
      </c>
      <c r="O10" s="9" t="s">
        <v>3</v>
      </c>
      <c r="R10" s="33"/>
    </row>
    <row r="11" spans="2:20" ht="16">
      <c r="B11" s="1" t="s">
        <v>10</v>
      </c>
      <c r="C11" s="10" t="str">
        <f>C5</f>
        <v>FCF PER SHARE</v>
      </c>
      <c r="D11" s="11">
        <f>D5</f>
        <v>1</v>
      </c>
      <c r="E11" s="11">
        <f t="shared" ref="E11:M11" si="2">D11+1</f>
        <v>2</v>
      </c>
      <c r="F11" s="11">
        <f t="shared" si="2"/>
        <v>3</v>
      </c>
      <c r="G11" s="11">
        <f t="shared" si="2"/>
        <v>4</v>
      </c>
      <c r="H11" s="11">
        <f t="shared" si="2"/>
        <v>5</v>
      </c>
      <c r="I11" s="11">
        <f t="shared" si="2"/>
        <v>6</v>
      </c>
      <c r="J11" s="11">
        <f t="shared" si="2"/>
        <v>7</v>
      </c>
      <c r="K11" s="11">
        <f t="shared" si="2"/>
        <v>8</v>
      </c>
      <c r="L11" s="11">
        <f t="shared" si="2"/>
        <v>9</v>
      </c>
      <c r="M11" s="11">
        <f t="shared" si="2"/>
        <v>10</v>
      </c>
      <c r="N11" s="11">
        <f>N5</f>
        <v>10</v>
      </c>
      <c r="O11" s="12">
        <v>0.15</v>
      </c>
      <c r="P11" s="1" t="s">
        <v>6</v>
      </c>
    </row>
    <row r="12" spans="2:20" ht="16">
      <c r="B12" s="1" t="s">
        <v>22</v>
      </c>
      <c r="C12" s="14">
        <f>C6</f>
        <v>2.71</v>
      </c>
      <c r="D12" s="15">
        <f>C12*(1+$O$11)</f>
        <v>3.1164999999999998</v>
      </c>
      <c r="E12" s="15">
        <f>D12*(1+$O$11)</f>
        <v>3.5839749999999997</v>
      </c>
      <c r="F12" s="15">
        <f>E12*(1+$O$11)</f>
        <v>4.1215712499999997</v>
      </c>
      <c r="G12" s="15">
        <f>F12*(1+$O$11)</f>
        <v>4.7398069374999992</v>
      </c>
      <c r="H12" s="15">
        <f>G12*(1+$O$11)</f>
        <v>5.4507779781249983</v>
      </c>
      <c r="I12" s="15">
        <f>H12*(1+$O$12)</f>
        <v>5.9958557759374989</v>
      </c>
      <c r="J12" s="15">
        <f>I12*(1+$O$12)</f>
        <v>6.5954413535312488</v>
      </c>
      <c r="K12" s="15">
        <f>J12*(1+$O$12)</f>
        <v>7.2549854888843743</v>
      </c>
      <c r="L12" s="15">
        <f>K12*(1+$O$12)</f>
        <v>7.9804840377728121</v>
      </c>
      <c r="M12" s="15">
        <f>L12*(1+$O$12)</f>
        <v>8.7785324415500945</v>
      </c>
      <c r="N12" s="15">
        <f>M12*(1+O14)/(O13-O14)</f>
        <v>152.16122898686828</v>
      </c>
      <c r="O12" s="12">
        <v>0.1</v>
      </c>
      <c r="P12" s="13" t="s">
        <v>7</v>
      </c>
    </row>
    <row r="13" spans="2:20" ht="16">
      <c r="C13" s="16"/>
      <c r="D13" s="15">
        <f>D12*(1+$O$13)^($D$11-D11-1)</f>
        <v>2.833181818181818</v>
      </c>
      <c r="E13" s="15">
        <f t="shared" ref="E13:M13" si="3">E12*(1+$O$7)^($D$5-E11-1)</f>
        <v>2.9619628099173547</v>
      </c>
      <c r="F13" s="15">
        <f t="shared" si="3"/>
        <v>3.0965974830954157</v>
      </c>
      <c r="G13" s="15">
        <f t="shared" si="3"/>
        <v>3.2373519141452074</v>
      </c>
      <c r="H13" s="15">
        <f t="shared" si="3"/>
        <v>3.3845042738790796</v>
      </c>
      <c r="I13" s="15">
        <f t="shared" si="3"/>
        <v>3.38450427387908</v>
      </c>
      <c r="J13" s="15">
        <f t="shared" si="3"/>
        <v>3.3845042738790792</v>
      </c>
      <c r="K13" s="15">
        <f t="shared" si="3"/>
        <v>3.3845042738790796</v>
      </c>
      <c r="L13" s="15">
        <f t="shared" si="3"/>
        <v>3.3845042738790796</v>
      </c>
      <c r="M13" s="15">
        <f t="shared" si="3"/>
        <v>3.3845042738790796</v>
      </c>
      <c r="N13" s="15">
        <f>N12*(1+$O$7)^($D$5-N11-1)</f>
        <v>58.664740747237374</v>
      </c>
      <c r="O13" s="12">
        <f>O7</f>
        <v>0.1</v>
      </c>
      <c r="P13" s="1" t="s">
        <v>8</v>
      </c>
    </row>
    <row r="14" spans="2:20" ht="14" thickBot="1">
      <c r="C14" s="17" t="s">
        <v>11</v>
      </c>
      <c r="D14" s="18">
        <f>SUM(D13:N13)</f>
        <v>91.100860415851656</v>
      </c>
      <c r="E14" s="19"/>
      <c r="F14" s="19"/>
      <c r="G14" s="19"/>
      <c r="H14" s="19"/>
      <c r="I14" s="19"/>
      <c r="J14" s="19"/>
      <c r="K14" s="19"/>
      <c r="L14" s="19"/>
      <c r="M14" s="19"/>
      <c r="N14" s="19"/>
      <c r="O14" s="34">
        <v>0.04</v>
      </c>
      <c r="P14" s="1" t="s">
        <v>71</v>
      </c>
      <c r="S14" s="39">
        <f>N12/M12</f>
        <v>17.333333333333332</v>
      </c>
      <c r="T14" s="1" t="s">
        <v>75</v>
      </c>
    </row>
    <row r="16" spans="2:20" ht="29" thickBot="1">
      <c r="N16" s="8" t="s">
        <v>2</v>
      </c>
      <c r="O16" s="9" t="s">
        <v>3</v>
      </c>
    </row>
    <row r="17" spans="2:20" ht="16">
      <c r="B17" s="1" t="s">
        <v>12</v>
      </c>
      <c r="C17" s="10" t="str">
        <f>C11</f>
        <v>FCF PER SHARE</v>
      </c>
      <c r="D17" s="11">
        <f>D5</f>
        <v>1</v>
      </c>
      <c r="E17" s="11">
        <f t="shared" ref="E17:M17" si="4">D17+1</f>
        <v>2</v>
      </c>
      <c r="F17" s="11">
        <f t="shared" si="4"/>
        <v>3</v>
      </c>
      <c r="G17" s="11">
        <f t="shared" si="4"/>
        <v>4</v>
      </c>
      <c r="H17" s="11">
        <f t="shared" si="4"/>
        <v>5</v>
      </c>
      <c r="I17" s="11">
        <f t="shared" si="4"/>
        <v>6</v>
      </c>
      <c r="J17" s="11">
        <f t="shared" si="4"/>
        <v>7</v>
      </c>
      <c r="K17" s="11">
        <f t="shared" si="4"/>
        <v>8</v>
      </c>
      <c r="L17" s="11">
        <f t="shared" si="4"/>
        <v>9</v>
      </c>
      <c r="M17" s="11">
        <f t="shared" si="4"/>
        <v>10</v>
      </c>
      <c r="N17" s="11">
        <f>N5</f>
        <v>10</v>
      </c>
      <c r="O17" s="12">
        <v>0.1</v>
      </c>
      <c r="P17" s="1" t="s">
        <v>6</v>
      </c>
    </row>
    <row r="18" spans="2:20" ht="16">
      <c r="B18" s="1" t="s">
        <v>23</v>
      </c>
      <c r="C18" s="14">
        <f>C6</f>
        <v>2.71</v>
      </c>
      <c r="D18" s="15">
        <f>C18*(1+$O$17)</f>
        <v>2.9810000000000003</v>
      </c>
      <c r="E18" s="15">
        <f>D18*(1+$O$17)</f>
        <v>3.2791000000000006</v>
      </c>
      <c r="F18" s="15">
        <f>E18*(1+$O$17)</f>
        <v>3.6070100000000007</v>
      </c>
      <c r="G18" s="15">
        <f>F18*(1+$O$17)</f>
        <v>3.9677110000000013</v>
      </c>
      <c r="H18" s="15">
        <f>G18*(1+$O$17)</f>
        <v>4.3644821000000018</v>
      </c>
      <c r="I18" s="15">
        <f>H18*(1+$O$18)</f>
        <v>4.5827062050000018</v>
      </c>
      <c r="J18" s="15">
        <f>I18*(1+$O$18)</f>
        <v>4.811841515250002</v>
      </c>
      <c r="K18" s="15">
        <f>J18*(1+$O$18)</f>
        <v>5.0524335910125027</v>
      </c>
      <c r="L18" s="15">
        <f>K18*(1+$O$18)</f>
        <v>5.3050552705631278</v>
      </c>
      <c r="M18" s="15">
        <f>L18*(1+$O$18)</f>
        <v>5.5703080340912843</v>
      </c>
      <c r="N18" s="15">
        <f>M18*(1+O20)/(O19-O20)</f>
        <v>71.021427434663877</v>
      </c>
      <c r="O18" s="12">
        <v>0.05</v>
      </c>
      <c r="P18" s="13" t="s">
        <v>7</v>
      </c>
    </row>
    <row r="19" spans="2:20" ht="16">
      <c r="C19" s="16"/>
      <c r="D19" s="15">
        <f>D18*(1+$O$19)^($D$17-D17-1)</f>
        <v>2.7100000000000004</v>
      </c>
      <c r="E19" s="15">
        <f t="shared" ref="E19:N19" si="5">E18*(1+$O$19)^($D$17-E17-1)</f>
        <v>2.71</v>
      </c>
      <c r="F19" s="15">
        <f t="shared" si="5"/>
        <v>2.7099999999999995</v>
      </c>
      <c r="G19" s="15">
        <f t="shared" si="5"/>
        <v>2.7100000000000004</v>
      </c>
      <c r="H19" s="15">
        <f t="shared" si="5"/>
        <v>2.71</v>
      </c>
      <c r="I19" s="15">
        <f t="shared" si="5"/>
        <v>2.5868181818181819</v>
      </c>
      <c r="J19" s="15">
        <f t="shared" si="5"/>
        <v>2.469235537190082</v>
      </c>
      <c r="K19" s="15">
        <f t="shared" si="5"/>
        <v>2.3569975582268969</v>
      </c>
      <c r="L19" s="15">
        <f t="shared" si="5"/>
        <v>2.2498613055802199</v>
      </c>
      <c r="M19" s="15">
        <f t="shared" si="5"/>
        <v>2.1475948825993005</v>
      </c>
      <c r="N19" s="15">
        <f t="shared" si="5"/>
        <v>27.381834753141082</v>
      </c>
      <c r="O19" s="12">
        <f>O13</f>
        <v>0.1</v>
      </c>
      <c r="P19" s="1" t="s">
        <v>8</v>
      </c>
    </row>
    <row r="20" spans="2:20" ht="14" thickBot="1">
      <c r="C20" s="17" t="s">
        <v>11</v>
      </c>
      <c r="D20" s="18">
        <f>SUM(D19:N19)</f>
        <v>52.742342218555763</v>
      </c>
      <c r="E20" s="19"/>
      <c r="F20" s="19"/>
      <c r="G20" s="19"/>
      <c r="H20" s="19"/>
      <c r="I20" s="19"/>
      <c r="J20" s="19"/>
      <c r="K20" s="19"/>
      <c r="L20" s="19"/>
      <c r="M20" s="19"/>
      <c r="N20" s="19"/>
      <c r="O20" s="34">
        <v>0.02</v>
      </c>
      <c r="P20" s="1" t="s">
        <v>71</v>
      </c>
      <c r="S20" s="39">
        <f>N18/M18</f>
        <v>12.75</v>
      </c>
      <c r="T20" s="1" t="s">
        <v>75</v>
      </c>
    </row>
    <row r="21" spans="2:20" ht="14" thickBot="1"/>
    <row r="22" spans="2:20" ht="14" thickBot="1">
      <c r="C22" s="21" t="s">
        <v>13</v>
      </c>
      <c r="D22" s="22" t="s">
        <v>14</v>
      </c>
      <c r="E22" s="22" t="s">
        <v>15</v>
      </c>
      <c r="F22" s="23" t="s">
        <v>16</v>
      </c>
    </row>
    <row r="23" spans="2:20">
      <c r="C23" s="24" t="s">
        <v>17</v>
      </c>
      <c r="D23" s="25">
        <v>0.3</v>
      </c>
      <c r="E23" s="15">
        <f>D8</f>
        <v>180.26899212147086</v>
      </c>
      <c r="F23" s="26">
        <f>E23*D23</f>
        <v>54.080697636441258</v>
      </c>
    </row>
    <row r="24" spans="2:20">
      <c r="C24" s="24" t="s">
        <v>18</v>
      </c>
      <c r="D24" s="25">
        <v>0.4</v>
      </c>
      <c r="E24" s="15">
        <f>D14</f>
        <v>91.100860415851656</v>
      </c>
      <c r="F24" s="26">
        <f>E24*D24</f>
        <v>36.440344166340665</v>
      </c>
    </row>
    <row r="25" spans="2:20" ht="14" thickBot="1">
      <c r="C25" s="27" t="s">
        <v>19</v>
      </c>
      <c r="D25" s="28">
        <v>0.3</v>
      </c>
      <c r="E25" s="29">
        <f>D20</f>
        <v>52.742342218555763</v>
      </c>
      <c r="F25" s="30">
        <f>E25*D25</f>
        <v>15.822702665566728</v>
      </c>
    </row>
    <row r="26" spans="2:20" ht="14" thickBot="1">
      <c r="E26" s="31" t="s">
        <v>20</v>
      </c>
      <c r="F26" s="32">
        <f>SUM(F23:F25)</f>
        <v>106.34374446834865</v>
      </c>
    </row>
    <row r="30" spans="2:20" ht="23">
      <c r="C30" s="35"/>
    </row>
  </sheetData>
  <conditionalFormatting sqref="D3">
    <cfRule type="containsText" dxfId="51" priority="1" operator="containsText" text="overvalued">
      <formula>NOT(ISERROR(SEARCH("overvalued",D3)))</formula>
    </cfRule>
    <cfRule type="containsText" dxfId="50" priority="2" operator="containsText" text="undervalued">
      <formula>NOT(ISERROR(SEARCH("undervalued",D3)))</formula>
    </cfRule>
  </conditionalFormatting>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0000"/>
  </sheetPr>
  <dimension ref="B1:T30"/>
  <sheetViews>
    <sheetView workbookViewId="0">
      <selection activeCell="O7" sqref="O7"/>
    </sheetView>
  </sheetViews>
  <sheetFormatPr baseColWidth="10" defaultColWidth="11.5" defaultRowHeight="13"/>
  <cols>
    <col min="1" max="1" width="4.33203125" style="1" customWidth="1"/>
    <col min="2" max="2" width="11.5" style="1"/>
    <col min="3" max="3" width="23" style="1" customWidth="1"/>
    <col min="4" max="4" width="10.6640625" style="1" bestFit="1" customWidth="1"/>
    <col min="5" max="5" width="7.5" style="1" customWidth="1"/>
    <col min="6" max="6" width="9.6640625" style="1" customWidth="1"/>
    <col min="7" max="13" width="7" style="1" customWidth="1"/>
    <col min="14" max="14" width="10.6640625" style="1" bestFit="1" customWidth="1"/>
    <col min="15" max="15" width="11.5" style="1"/>
    <col min="16" max="16" width="20" style="1" customWidth="1"/>
    <col min="17" max="16384" width="11.5" style="1"/>
  </cols>
  <sheetData>
    <row r="1" spans="2:20">
      <c r="S1" s="2" t="s">
        <v>0</v>
      </c>
    </row>
    <row r="2" spans="2:20" ht="24">
      <c r="B2" s="36" t="str">
        <f ca="1">MID(CELL("filename",A1),FIND("]",CELL("filename",A1))+1,255)</f>
        <v>Enbridge</v>
      </c>
      <c r="C2" s="4"/>
      <c r="D2" s="3"/>
      <c r="P2"/>
      <c r="Q2"/>
      <c r="S2" s="5" t="s">
        <v>1</v>
      </c>
    </row>
    <row r="3" spans="2:20">
      <c r="D3" s="6"/>
    </row>
    <row r="4" spans="2:20" ht="29" thickBot="1">
      <c r="B4" s="7"/>
      <c r="N4" s="8" t="s">
        <v>2</v>
      </c>
      <c r="O4" s="9" t="s">
        <v>3</v>
      </c>
      <c r="Q4" s="1" t="s">
        <v>4</v>
      </c>
    </row>
    <row r="5" spans="2:20" ht="16">
      <c r="B5" s="1" t="s">
        <v>5</v>
      </c>
      <c r="C5" s="42" t="s">
        <v>79</v>
      </c>
      <c r="D5" s="11">
        <v>1</v>
      </c>
      <c r="E5" s="11">
        <f t="shared" ref="E5:M5" si="0">D5+1</f>
        <v>2</v>
      </c>
      <c r="F5" s="11">
        <f t="shared" si="0"/>
        <v>3</v>
      </c>
      <c r="G5" s="11">
        <f t="shared" si="0"/>
        <v>4</v>
      </c>
      <c r="H5" s="11">
        <f t="shared" si="0"/>
        <v>5</v>
      </c>
      <c r="I5" s="11">
        <f t="shared" si="0"/>
        <v>6</v>
      </c>
      <c r="J5" s="11">
        <f t="shared" si="0"/>
        <v>7</v>
      </c>
      <c r="K5" s="11">
        <f t="shared" si="0"/>
        <v>8</v>
      </c>
      <c r="L5" s="11">
        <f t="shared" si="0"/>
        <v>9</v>
      </c>
      <c r="M5" s="11">
        <f t="shared" si="0"/>
        <v>10</v>
      </c>
      <c r="N5" s="11">
        <v>10</v>
      </c>
      <c r="O5" s="12">
        <v>0.1</v>
      </c>
      <c r="P5" s="1" t="s">
        <v>6</v>
      </c>
      <c r="R5" s="13"/>
    </row>
    <row r="6" spans="2:20" ht="16">
      <c r="B6" s="1" t="s">
        <v>21</v>
      </c>
      <c r="C6" s="14">
        <v>2.98</v>
      </c>
      <c r="D6" s="15">
        <f>C6*(1+$O$5)</f>
        <v>3.278</v>
      </c>
      <c r="E6" s="15">
        <f>D6*(1+$O$5)</f>
        <v>3.6058000000000003</v>
      </c>
      <c r="F6" s="15">
        <f>E6*(1+$O$5)</f>
        <v>3.9663800000000009</v>
      </c>
      <c r="G6" s="15">
        <f>F6*(1+$O$5)</f>
        <v>4.3630180000000012</v>
      </c>
      <c r="H6" s="15">
        <f>G6*(1+$O$5)</f>
        <v>4.7993198000000019</v>
      </c>
      <c r="I6" s="15">
        <f>H6*(1+$O$6)</f>
        <v>5.183265384000002</v>
      </c>
      <c r="J6" s="15">
        <f>I6*(1+$O$6)</f>
        <v>5.5979266147200022</v>
      </c>
      <c r="K6" s="15">
        <f>J6*(1+$O$6)</f>
        <v>6.0457607438976027</v>
      </c>
      <c r="L6" s="15">
        <f>K6*(1+$O$6)</f>
        <v>6.5294216034094115</v>
      </c>
      <c r="M6" s="15">
        <f>L6*(1+$O$6)</f>
        <v>7.0517753316821645</v>
      </c>
      <c r="N6" s="15">
        <f>M6*(1+O8)/(O7-O8)</f>
        <v>186.87204628957733</v>
      </c>
      <c r="O6" s="12">
        <v>0.08</v>
      </c>
      <c r="P6" s="13" t="s">
        <v>7</v>
      </c>
      <c r="S6"/>
      <c r="T6"/>
    </row>
    <row r="7" spans="2:20" ht="16">
      <c r="C7" s="16"/>
      <c r="D7" s="15">
        <f>D6*(1+$O$7)^($D$5-D5-1)</f>
        <v>2.98</v>
      </c>
      <c r="E7" s="15">
        <f t="shared" ref="E7:N7" si="1">E6*(1+$O$7)^($D$5-E5-1)</f>
        <v>2.98</v>
      </c>
      <c r="F7" s="15">
        <f t="shared" si="1"/>
        <v>2.98</v>
      </c>
      <c r="G7" s="15">
        <f t="shared" si="1"/>
        <v>2.98</v>
      </c>
      <c r="H7" s="15">
        <f t="shared" si="1"/>
        <v>2.98</v>
      </c>
      <c r="I7" s="15">
        <f t="shared" si="1"/>
        <v>2.9258181818181819</v>
      </c>
      <c r="J7" s="15">
        <f t="shared" si="1"/>
        <v>2.8726214876033054</v>
      </c>
      <c r="K7" s="15">
        <f t="shared" si="1"/>
        <v>2.8203920060105179</v>
      </c>
      <c r="L7" s="15">
        <f t="shared" si="1"/>
        <v>2.7691121513557815</v>
      </c>
      <c r="M7" s="15">
        <f t="shared" si="1"/>
        <v>2.7187646576947673</v>
      </c>
      <c r="N7" s="15">
        <f t="shared" si="1"/>
        <v>72.047263428911322</v>
      </c>
      <c r="O7" s="12">
        <f>Dashboard!K1</f>
        <v>0.1</v>
      </c>
      <c r="P7" s="1" t="s">
        <v>8</v>
      </c>
      <c r="S7"/>
      <c r="T7"/>
    </row>
    <row r="8" spans="2:20" ht="14" thickBot="1">
      <c r="C8" s="17" t="s">
        <v>9</v>
      </c>
      <c r="D8" s="18">
        <f>SUM(D7:N7)</f>
        <v>101.05397191339387</v>
      </c>
      <c r="E8" s="19"/>
      <c r="F8" s="19"/>
      <c r="G8" s="19"/>
      <c r="H8" s="19"/>
      <c r="I8" s="19"/>
      <c r="J8" s="19"/>
      <c r="K8" s="19"/>
      <c r="L8" s="19"/>
      <c r="M8" s="19"/>
      <c r="N8" s="19"/>
      <c r="O8" s="34">
        <v>0.06</v>
      </c>
      <c r="P8" s="1" t="s">
        <v>71</v>
      </c>
      <c r="R8" s="20"/>
      <c r="S8" s="39">
        <f>N6/M6</f>
        <v>26.499999999999996</v>
      </c>
      <c r="T8" s="1" t="s">
        <v>75</v>
      </c>
    </row>
    <row r="10" spans="2:20" ht="31" thickBot="1">
      <c r="N10" s="8" t="s">
        <v>2</v>
      </c>
      <c r="O10" s="9" t="s">
        <v>3</v>
      </c>
      <c r="R10" s="33"/>
    </row>
    <row r="11" spans="2:20" ht="16">
      <c r="B11" s="1" t="s">
        <v>10</v>
      </c>
      <c r="C11" s="10" t="str">
        <f>C5</f>
        <v>DIVIDEND PER SHARE</v>
      </c>
      <c r="D11" s="11">
        <f>D5</f>
        <v>1</v>
      </c>
      <c r="E11" s="11">
        <f t="shared" ref="E11:M11" si="2">D11+1</f>
        <v>2</v>
      </c>
      <c r="F11" s="11">
        <f t="shared" si="2"/>
        <v>3</v>
      </c>
      <c r="G11" s="11">
        <f t="shared" si="2"/>
        <v>4</v>
      </c>
      <c r="H11" s="11">
        <f t="shared" si="2"/>
        <v>5</v>
      </c>
      <c r="I11" s="11">
        <f t="shared" si="2"/>
        <v>6</v>
      </c>
      <c r="J11" s="11">
        <f t="shared" si="2"/>
        <v>7</v>
      </c>
      <c r="K11" s="11">
        <f t="shared" si="2"/>
        <v>8</v>
      </c>
      <c r="L11" s="11">
        <f t="shared" si="2"/>
        <v>9</v>
      </c>
      <c r="M11" s="11">
        <f t="shared" si="2"/>
        <v>10</v>
      </c>
      <c r="N11" s="11">
        <f>N5</f>
        <v>10</v>
      </c>
      <c r="O11" s="12">
        <v>0.08</v>
      </c>
      <c r="P11" s="1" t="s">
        <v>6</v>
      </c>
    </row>
    <row r="12" spans="2:20" ht="16">
      <c r="B12" s="1" t="s">
        <v>22</v>
      </c>
      <c r="C12" s="14">
        <f>C6</f>
        <v>2.98</v>
      </c>
      <c r="D12" s="15">
        <f>C12*(1+$O$11)</f>
        <v>3.2184000000000004</v>
      </c>
      <c r="E12" s="15">
        <f>D12*(1+$O$11)</f>
        <v>3.4758720000000007</v>
      </c>
      <c r="F12" s="15">
        <f>E12*(1+$O$11)</f>
        <v>3.7539417600000009</v>
      </c>
      <c r="G12" s="15">
        <f>F12*(1+$O$11)</f>
        <v>4.054257100800001</v>
      </c>
      <c r="H12" s="15">
        <f>G12*(1+$O$11)</f>
        <v>4.3785976688640016</v>
      </c>
      <c r="I12" s="15">
        <f>H12*(1+$O$12)</f>
        <v>4.641313528995842</v>
      </c>
      <c r="J12" s="15">
        <f>I12*(1+$O$12)</f>
        <v>4.9197923407355928</v>
      </c>
      <c r="K12" s="15">
        <f>J12*(1+$O$12)</f>
        <v>5.2149798811797288</v>
      </c>
      <c r="L12" s="15">
        <f>K12*(1+$O$12)</f>
        <v>5.5278786740505126</v>
      </c>
      <c r="M12" s="15">
        <f>L12*(1+$O$12)</f>
        <v>5.8595513944935433</v>
      </c>
      <c r="N12" s="15">
        <f>M12*(1+O14)/(O13-O14)</f>
        <v>101.56555750455475</v>
      </c>
      <c r="O12" s="12">
        <v>0.06</v>
      </c>
      <c r="P12" s="13" t="s">
        <v>7</v>
      </c>
    </row>
    <row r="13" spans="2:20" ht="16">
      <c r="C13" s="16"/>
      <c r="D13" s="15">
        <f>D12*(1+$O$13)^($D$11-D11-1)</f>
        <v>2.9258181818181819</v>
      </c>
      <c r="E13" s="15">
        <f t="shared" ref="E13:M13" si="3">E12*(1+$O$7)^($D$5-E11-1)</f>
        <v>2.8726214876033063</v>
      </c>
      <c r="F13" s="15">
        <f t="shared" si="3"/>
        <v>2.8203920060105183</v>
      </c>
      <c r="G13" s="15">
        <f t="shared" si="3"/>
        <v>2.7691121513557819</v>
      </c>
      <c r="H13" s="15">
        <f t="shared" si="3"/>
        <v>2.7187646576947673</v>
      </c>
      <c r="I13" s="15">
        <f t="shared" si="3"/>
        <v>2.6199004883240486</v>
      </c>
      <c r="J13" s="15">
        <f t="shared" si="3"/>
        <v>2.5246313796577193</v>
      </c>
      <c r="K13" s="15">
        <f t="shared" si="3"/>
        <v>2.4328266022156209</v>
      </c>
      <c r="L13" s="15">
        <f t="shared" si="3"/>
        <v>2.3443601803168708</v>
      </c>
      <c r="M13" s="15">
        <f t="shared" si="3"/>
        <v>2.2591107192144388</v>
      </c>
      <c r="N13" s="15">
        <f>N12*(1+$O$7)^($D$5-N11-1)</f>
        <v>39.157919133050271</v>
      </c>
      <c r="O13" s="12">
        <f>O7</f>
        <v>0.1</v>
      </c>
      <c r="P13" s="1" t="s">
        <v>8</v>
      </c>
    </row>
    <row r="14" spans="2:20" ht="14" thickBot="1">
      <c r="C14" s="17" t="s">
        <v>11</v>
      </c>
      <c r="D14" s="18">
        <f>SUM(D13:N13)</f>
        <v>65.445456987261522</v>
      </c>
      <c r="E14" s="19"/>
      <c r="F14" s="19"/>
      <c r="G14" s="19"/>
      <c r="H14" s="19"/>
      <c r="I14" s="19"/>
      <c r="J14" s="19"/>
      <c r="K14" s="19"/>
      <c r="L14" s="19"/>
      <c r="M14" s="19"/>
      <c r="N14" s="19"/>
      <c r="O14" s="34">
        <v>0.04</v>
      </c>
      <c r="P14" s="1" t="s">
        <v>71</v>
      </c>
      <c r="S14" s="39">
        <f>N12/M12</f>
        <v>17.333333333333332</v>
      </c>
      <c r="T14" s="1" t="s">
        <v>75</v>
      </c>
    </row>
    <row r="16" spans="2:20" ht="29" thickBot="1">
      <c r="N16" s="8" t="s">
        <v>2</v>
      </c>
      <c r="O16" s="9" t="s">
        <v>3</v>
      </c>
    </row>
    <row r="17" spans="2:20" ht="16">
      <c r="B17" s="1" t="s">
        <v>12</v>
      </c>
      <c r="C17" s="10" t="str">
        <f>C11</f>
        <v>DIVIDEND PER SHARE</v>
      </c>
      <c r="D17" s="11">
        <f>D5</f>
        <v>1</v>
      </c>
      <c r="E17" s="11">
        <f t="shared" ref="E17:M17" si="4">D17+1</f>
        <v>2</v>
      </c>
      <c r="F17" s="11">
        <f t="shared" si="4"/>
        <v>3</v>
      </c>
      <c r="G17" s="11">
        <f t="shared" si="4"/>
        <v>4</v>
      </c>
      <c r="H17" s="11">
        <f t="shared" si="4"/>
        <v>5</v>
      </c>
      <c r="I17" s="11">
        <f t="shared" si="4"/>
        <v>6</v>
      </c>
      <c r="J17" s="11">
        <f t="shared" si="4"/>
        <v>7</v>
      </c>
      <c r="K17" s="11">
        <f t="shared" si="4"/>
        <v>8</v>
      </c>
      <c r="L17" s="11">
        <f t="shared" si="4"/>
        <v>9</v>
      </c>
      <c r="M17" s="11">
        <f t="shared" si="4"/>
        <v>10</v>
      </c>
      <c r="N17" s="11">
        <f>N5</f>
        <v>10</v>
      </c>
      <c r="O17" s="12">
        <v>0.06</v>
      </c>
      <c r="P17" s="1" t="s">
        <v>6</v>
      </c>
    </row>
    <row r="18" spans="2:20" ht="16">
      <c r="B18" s="1" t="s">
        <v>23</v>
      </c>
      <c r="C18" s="14">
        <f>C6</f>
        <v>2.98</v>
      </c>
      <c r="D18" s="15">
        <f>C18*(1+$O$17)</f>
        <v>3.1588000000000003</v>
      </c>
      <c r="E18" s="15">
        <f>D18*(1+$O$17)</f>
        <v>3.3483280000000004</v>
      </c>
      <c r="F18" s="15">
        <f>E18*(1+$O$17)</f>
        <v>3.5492276800000004</v>
      </c>
      <c r="G18" s="15">
        <f>F18*(1+$O$17)</f>
        <v>3.7621813408000007</v>
      </c>
      <c r="H18" s="15">
        <f>G18*(1+$O$17)</f>
        <v>3.9879122212480009</v>
      </c>
      <c r="I18" s="15">
        <f>H18*(1+$O$18)</f>
        <v>4.1474287100979215</v>
      </c>
      <c r="J18" s="15">
        <f>I18*(1+$O$18)</f>
        <v>4.3133258585018384</v>
      </c>
      <c r="K18" s="15">
        <f>J18*(1+$O$18)</f>
        <v>4.4858588928419119</v>
      </c>
      <c r="L18" s="15">
        <f>K18*(1+$O$18)</f>
        <v>4.6652932485555887</v>
      </c>
      <c r="M18" s="15">
        <f>L18*(1+$O$18)</f>
        <v>4.8519049784978128</v>
      </c>
      <c r="N18" s="15">
        <f>M18*(1+O20)/(O19-O20)</f>
        <v>61.861788475847113</v>
      </c>
      <c r="O18" s="12">
        <v>0.04</v>
      </c>
      <c r="P18" s="13" t="s">
        <v>7</v>
      </c>
    </row>
    <row r="19" spans="2:20" ht="16">
      <c r="C19" s="16"/>
      <c r="D19" s="15">
        <f>D18*(1+$O$19)^($D$17-D17-1)</f>
        <v>2.8716363636363638</v>
      </c>
      <c r="E19" s="15">
        <f t="shared" ref="E19:N19" si="5">E18*(1+$O$19)^($D$17-E17-1)</f>
        <v>2.7672132231404958</v>
      </c>
      <c r="F19" s="15">
        <f t="shared" si="5"/>
        <v>2.6665872877535683</v>
      </c>
      <c r="G19" s="15">
        <f t="shared" si="5"/>
        <v>2.5696204772898024</v>
      </c>
      <c r="H19" s="15">
        <f t="shared" si="5"/>
        <v>2.4761797326610822</v>
      </c>
      <c r="I19" s="15">
        <f t="shared" si="5"/>
        <v>2.3411153836068417</v>
      </c>
      <c r="J19" s="15">
        <f t="shared" si="5"/>
        <v>2.2134181808646498</v>
      </c>
      <c r="K19" s="15">
        <f t="shared" si="5"/>
        <v>2.0926862800902142</v>
      </c>
      <c r="L19" s="15">
        <f t="shared" si="5"/>
        <v>1.9785397557216573</v>
      </c>
      <c r="M19" s="15">
        <f t="shared" si="5"/>
        <v>1.8706194054095668</v>
      </c>
      <c r="N19" s="15">
        <f t="shared" si="5"/>
        <v>23.85039741897198</v>
      </c>
      <c r="O19" s="12">
        <f>O13</f>
        <v>0.1</v>
      </c>
      <c r="P19" s="1" t="s">
        <v>8</v>
      </c>
    </row>
    <row r="20" spans="2:20" ht="14" thickBot="1">
      <c r="C20" s="17" t="s">
        <v>11</v>
      </c>
      <c r="D20" s="18">
        <f>SUM(D19:N19)</f>
        <v>47.698013509146222</v>
      </c>
      <c r="E20" s="19"/>
      <c r="F20" s="19"/>
      <c r="G20" s="19"/>
      <c r="H20" s="19"/>
      <c r="I20" s="19"/>
      <c r="J20" s="19"/>
      <c r="K20" s="19"/>
      <c r="L20" s="19"/>
      <c r="M20" s="19"/>
      <c r="N20" s="19"/>
      <c r="O20" s="34">
        <v>0.02</v>
      </c>
      <c r="P20" s="1" t="s">
        <v>71</v>
      </c>
      <c r="S20" s="39">
        <f>N18/M18</f>
        <v>12.75</v>
      </c>
      <c r="T20" s="1" t="s">
        <v>75</v>
      </c>
    </row>
    <row r="21" spans="2:20" ht="14" thickBot="1"/>
    <row r="22" spans="2:20" ht="14" thickBot="1">
      <c r="C22" s="21" t="s">
        <v>13</v>
      </c>
      <c r="D22" s="22" t="s">
        <v>14</v>
      </c>
      <c r="E22" s="22" t="s">
        <v>15</v>
      </c>
      <c r="F22" s="23" t="s">
        <v>16</v>
      </c>
    </row>
    <row r="23" spans="2:20">
      <c r="C23" s="24" t="s">
        <v>17</v>
      </c>
      <c r="D23" s="25">
        <v>0.3</v>
      </c>
      <c r="E23" s="15">
        <f>D8</f>
        <v>101.05397191339387</v>
      </c>
      <c r="F23" s="26">
        <f>E23*D23</f>
        <v>30.316191574018159</v>
      </c>
    </row>
    <row r="24" spans="2:20">
      <c r="C24" s="24" t="s">
        <v>18</v>
      </c>
      <c r="D24" s="25">
        <v>0.4</v>
      </c>
      <c r="E24" s="15">
        <f>D14</f>
        <v>65.445456987261522</v>
      </c>
      <c r="F24" s="26">
        <f>E24*D24</f>
        <v>26.178182794904611</v>
      </c>
    </row>
    <row r="25" spans="2:20" ht="14" thickBot="1">
      <c r="C25" s="27" t="s">
        <v>19</v>
      </c>
      <c r="D25" s="28">
        <v>0.3</v>
      </c>
      <c r="E25" s="29">
        <f>D20</f>
        <v>47.698013509146222</v>
      </c>
      <c r="F25" s="30">
        <f>E25*D25</f>
        <v>14.309404052743867</v>
      </c>
    </row>
    <row r="26" spans="2:20" ht="14" thickBot="1">
      <c r="E26" s="31" t="s">
        <v>20</v>
      </c>
      <c r="F26" s="32">
        <f>SUM(F23:F25)</f>
        <v>70.803778421666635</v>
      </c>
    </row>
    <row r="30" spans="2:20" ht="23">
      <c r="C30" s="35"/>
    </row>
  </sheetData>
  <conditionalFormatting sqref="D3">
    <cfRule type="containsText" dxfId="49" priority="1" operator="containsText" text="overvalued">
      <formula>NOT(ISERROR(SEARCH("overvalued",D3)))</formula>
    </cfRule>
    <cfRule type="containsText" dxfId="48" priority="2" operator="containsText" text="undervalued">
      <formula>NOT(ISERROR(SEARCH("undervalued",D3)))</formula>
    </cfRule>
  </conditionalFormatting>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FF0000"/>
  </sheetPr>
  <dimension ref="B1:T30"/>
  <sheetViews>
    <sheetView workbookViewId="0">
      <selection activeCell="O7" sqref="O7"/>
    </sheetView>
  </sheetViews>
  <sheetFormatPr baseColWidth="10" defaultColWidth="11.5" defaultRowHeight="13"/>
  <cols>
    <col min="1" max="1" width="4.33203125" style="1" customWidth="1"/>
    <col min="2" max="2" width="11.5" style="1"/>
    <col min="3" max="3" width="23" style="1" customWidth="1"/>
    <col min="4" max="4" width="10.6640625" style="1" bestFit="1" customWidth="1"/>
    <col min="5" max="5" width="7.5" style="1" customWidth="1"/>
    <col min="6" max="6" width="9.6640625" style="1" customWidth="1"/>
    <col min="7" max="13" width="7" style="1" customWidth="1"/>
    <col min="14" max="14" width="10.6640625" style="1" bestFit="1" customWidth="1"/>
    <col min="15" max="15" width="11.5" style="1"/>
    <col min="16" max="16" width="20" style="1" customWidth="1"/>
    <col min="17" max="16384" width="11.5" style="1"/>
  </cols>
  <sheetData>
    <row r="1" spans="2:20">
      <c r="S1" s="2" t="s">
        <v>0</v>
      </c>
    </row>
    <row r="2" spans="2:20" ht="24">
      <c r="B2" s="36" t="str">
        <f ca="1">MID(CELL("filename",A1),FIND("]",CELL("filename",A1))+1,255)</f>
        <v>Exxon</v>
      </c>
      <c r="C2" s="4"/>
      <c r="D2" s="3"/>
      <c r="P2"/>
      <c r="Q2"/>
      <c r="S2" s="5" t="s">
        <v>1</v>
      </c>
    </row>
    <row r="3" spans="2:20">
      <c r="D3" s="6"/>
    </row>
    <row r="4" spans="2:20" ht="29" thickBot="1">
      <c r="B4" s="7"/>
      <c r="N4" s="8" t="s">
        <v>2</v>
      </c>
      <c r="O4" s="9" t="s">
        <v>3</v>
      </c>
      <c r="Q4" s="1" t="s">
        <v>4</v>
      </c>
    </row>
    <row r="5" spans="2:20" ht="16">
      <c r="B5" s="1" t="s">
        <v>5</v>
      </c>
      <c r="C5" s="42" t="s">
        <v>79</v>
      </c>
      <c r="D5" s="11">
        <v>1</v>
      </c>
      <c r="E5" s="11">
        <f t="shared" ref="E5:M5" si="0">D5+1</f>
        <v>2</v>
      </c>
      <c r="F5" s="11">
        <f t="shared" si="0"/>
        <v>3</v>
      </c>
      <c r="G5" s="11">
        <f t="shared" si="0"/>
        <v>4</v>
      </c>
      <c r="H5" s="11">
        <f t="shared" si="0"/>
        <v>5</v>
      </c>
      <c r="I5" s="11">
        <f t="shared" si="0"/>
        <v>6</v>
      </c>
      <c r="J5" s="11">
        <f t="shared" si="0"/>
        <v>7</v>
      </c>
      <c r="K5" s="11">
        <f t="shared" si="0"/>
        <v>8</v>
      </c>
      <c r="L5" s="11">
        <f t="shared" si="0"/>
        <v>9</v>
      </c>
      <c r="M5" s="11">
        <f t="shared" si="0"/>
        <v>10</v>
      </c>
      <c r="N5" s="11">
        <v>10</v>
      </c>
      <c r="O5" s="12">
        <v>0.09</v>
      </c>
      <c r="P5" s="1" t="s">
        <v>6</v>
      </c>
      <c r="R5" s="13"/>
    </row>
    <row r="6" spans="2:20" ht="16">
      <c r="B6" s="1" t="s">
        <v>21</v>
      </c>
      <c r="C6" s="14">
        <v>3.75</v>
      </c>
      <c r="D6" s="15">
        <f>C6*(1+$O$5)</f>
        <v>4.0875000000000004</v>
      </c>
      <c r="E6" s="15">
        <f>D6*(1+$O$5)</f>
        <v>4.455375000000001</v>
      </c>
      <c r="F6" s="15">
        <f>E6*(1+$O$5)</f>
        <v>4.8563587500000018</v>
      </c>
      <c r="G6" s="15">
        <f>F6*(1+$O$5)</f>
        <v>5.2934310375000022</v>
      </c>
      <c r="H6" s="15">
        <f>G6*(1+$O$5)</f>
        <v>5.7698398308750027</v>
      </c>
      <c r="I6" s="15">
        <f>H6*(1+$O$6)</f>
        <v>6.2891254156537535</v>
      </c>
      <c r="J6" s="15">
        <f>I6*(1+$O$6)</f>
        <v>6.8551467030625917</v>
      </c>
      <c r="K6" s="15">
        <f>J6*(1+$O$6)</f>
        <v>7.4721099063382255</v>
      </c>
      <c r="L6" s="15">
        <f>K6*(1+$O$6)</f>
        <v>8.1445997979086666</v>
      </c>
      <c r="M6" s="15">
        <f>L6*(1+$O$6)</f>
        <v>8.8776137797204466</v>
      </c>
      <c r="N6" s="15">
        <f>M6*(1+O8)/(O7-O8)</f>
        <v>235.25676516259182</v>
      </c>
      <c r="O6" s="12">
        <v>0.09</v>
      </c>
      <c r="P6" s="13" t="s">
        <v>7</v>
      </c>
      <c r="S6"/>
      <c r="T6"/>
    </row>
    <row r="7" spans="2:20" ht="16">
      <c r="C7" s="16"/>
      <c r="D7" s="15">
        <f>D6*(1+$O$7)^($D$5-D5-1)</f>
        <v>3.7159090909090913</v>
      </c>
      <c r="E7" s="15">
        <f t="shared" ref="E7:N7" si="1">E6*(1+$O$7)^($D$5-E5-1)</f>
        <v>3.6821280991735543</v>
      </c>
      <c r="F7" s="15">
        <f t="shared" si="1"/>
        <v>3.6486542073628851</v>
      </c>
      <c r="G7" s="15">
        <f t="shared" si="1"/>
        <v>3.6154846236595866</v>
      </c>
      <c r="H7" s="15">
        <f t="shared" si="1"/>
        <v>3.5826165816263176</v>
      </c>
      <c r="I7" s="15">
        <f t="shared" si="1"/>
        <v>3.5500473399751695</v>
      </c>
      <c r="J7" s="15">
        <f t="shared" si="1"/>
        <v>3.5177741823390307</v>
      </c>
      <c r="K7" s="15">
        <f t="shared" si="1"/>
        <v>3.4857944170450401</v>
      </c>
      <c r="L7" s="15">
        <f t="shared" si="1"/>
        <v>3.4541053768900856</v>
      </c>
      <c r="M7" s="15">
        <f t="shared" si="1"/>
        <v>3.4227044189183569</v>
      </c>
      <c r="N7" s="15">
        <f t="shared" si="1"/>
        <v>90.701667101336454</v>
      </c>
      <c r="O7" s="12">
        <f>Dashboard!K1</f>
        <v>0.1</v>
      </c>
      <c r="P7" s="1" t="s">
        <v>8</v>
      </c>
      <c r="S7"/>
      <c r="T7"/>
    </row>
    <row r="8" spans="2:20" ht="14" thickBot="1">
      <c r="C8" s="17" t="s">
        <v>9</v>
      </c>
      <c r="D8" s="18">
        <f>SUM(D7:N7)</f>
        <v>126.37688543923556</v>
      </c>
      <c r="E8" s="19"/>
      <c r="F8" s="19"/>
      <c r="G8" s="19"/>
      <c r="H8" s="19"/>
      <c r="I8" s="19"/>
      <c r="J8" s="19"/>
      <c r="K8" s="19"/>
      <c r="L8" s="19"/>
      <c r="M8" s="19"/>
      <c r="N8" s="19"/>
      <c r="O8" s="34">
        <v>0.06</v>
      </c>
      <c r="P8" s="1" t="s">
        <v>71</v>
      </c>
      <c r="R8" s="20"/>
      <c r="S8" s="39">
        <f>N6/M6</f>
        <v>26.499999999999996</v>
      </c>
      <c r="T8" s="1" t="s">
        <v>75</v>
      </c>
    </row>
    <row r="10" spans="2:20" ht="31" thickBot="1">
      <c r="N10" s="8" t="s">
        <v>2</v>
      </c>
      <c r="O10" s="9" t="s">
        <v>3</v>
      </c>
      <c r="R10" s="33"/>
    </row>
    <row r="11" spans="2:20" ht="16">
      <c r="B11" s="1" t="s">
        <v>10</v>
      </c>
      <c r="C11" s="10" t="str">
        <f>C5</f>
        <v>DIVIDEND PER SHARE</v>
      </c>
      <c r="D11" s="11">
        <f>D5</f>
        <v>1</v>
      </c>
      <c r="E11" s="11">
        <f t="shared" ref="E11:M11" si="2">D11+1</f>
        <v>2</v>
      </c>
      <c r="F11" s="11">
        <f t="shared" si="2"/>
        <v>3</v>
      </c>
      <c r="G11" s="11">
        <f t="shared" si="2"/>
        <v>4</v>
      </c>
      <c r="H11" s="11">
        <f t="shared" si="2"/>
        <v>5</v>
      </c>
      <c r="I11" s="11">
        <f t="shared" si="2"/>
        <v>6</v>
      </c>
      <c r="J11" s="11">
        <f t="shared" si="2"/>
        <v>7</v>
      </c>
      <c r="K11" s="11">
        <f t="shared" si="2"/>
        <v>8</v>
      </c>
      <c r="L11" s="11">
        <f t="shared" si="2"/>
        <v>9</v>
      </c>
      <c r="M11" s="11">
        <f t="shared" si="2"/>
        <v>10</v>
      </c>
      <c r="N11" s="11">
        <f>N5</f>
        <v>10</v>
      </c>
      <c r="O11" s="12">
        <v>7.0000000000000007E-2</v>
      </c>
      <c r="P11" s="1" t="s">
        <v>6</v>
      </c>
    </row>
    <row r="12" spans="2:20" ht="16">
      <c r="B12" s="1" t="s">
        <v>22</v>
      </c>
      <c r="C12" s="14">
        <f>C6</f>
        <v>3.75</v>
      </c>
      <c r="D12" s="15">
        <f>C12*(1+$O$11)</f>
        <v>4.0125000000000002</v>
      </c>
      <c r="E12" s="15">
        <f>D12*(1+$O$11)</f>
        <v>4.2933750000000002</v>
      </c>
      <c r="F12" s="15">
        <f>E12*(1+$O$11)</f>
        <v>4.5939112500000006</v>
      </c>
      <c r="G12" s="15">
        <f>F12*(1+$O$11)</f>
        <v>4.9154850375000008</v>
      </c>
      <c r="H12" s="15">
        <f>G12*(1+$O$11)</f>
        <v>5.2595689901250013</v>
      </c>
      <c r="I12" s="15">
        <f>H12*(1+$O$12)</f>
        <v>5.6277388194337519</v>
      </c>
      <c r="J12" s="15">
        <f>I12*(1+$O$12)</f>
        <v>6.0216805367941149</v>
      </c>
      <c r="K12" s="15">
        <f>J12*(1+$O$12)</f>
        <v>6.4431981743697033</v>
      </c>
      <c r="L12" s="15">
        <f>K12*(1+$O$12)</f>
        <v>6.8942220465755826</v>
      </c>
      <c r="M12" s="15">
        <f>L12*(1+$O$12)</f>
        <v>7.3768175898358734</v>
      </c>
      <c r="N12" s="15">
        <f>M12*(1+O14)/(O13-O14)</f>
        <v>127.86483822382181</v>
      </c>
      <c r="O12" s="12">
        <v>7.0000000000000007E-2</v>
      </c>
      <c r="P12" s="13" t="s">
        <v>7</v>
      </c>
    </row>
    <row r="13" spans="2:20" ht="16">
      <c r="C13" s="16"/>
      <c r="D13" s="15">
        <f>D12*(1+$O$13)^($D$11-D11-1)</f>
        <v>3.6477272727272729</v>
      </c>
      <c r="E13" s="15">
        <f t="shared" ref="E13:M13" si="3">E12*(1+$O$7)^($D$5-E11-1)</f>
        <v>3.5482438016528923</v>
      </c>
      <c r="F13" s="15">
        <f t="shared" si="3"/>
        <v>3.4514735161532677</v>
      </c>
      <c r="G13" s="15">
        <f t="shared" si="3"/>
        <v>3.357342420258179</v>
      </c>
      <c r="H13" s="15">
        <f t="shared" si="3"/>
        <v>3.2657785360693192</v>
      </c>
      <c r="I13" s="15">
        <f t="shared" si="3"/>
        <v>3.1767118487219745</v>
      </c>
      <c r="J13" s="15">
        <f t="shared" si="3"/>
        <v>3.0900742528477383</v>
      </c>
      <c r="K13" s="15">
        <f t="shared" si="3"/>
        <v>3.0057995004973455</v>
      </c>
      <c r="L13" s="15">
        <f t="shared" si="3"/>
        <v>2.9238231504837815</v>
      </c>
      <c r="M13" s="15">
        <f t="shared" si="3"/>
        <v>2.844082519106951</v>
      </c>
      <c r="N13" s="15">
        <f>N12*(1+$O$7)^($D$5-N11-1)</f>
        <v>49.297430331187151</v>
      </c>
      <c r="O13" s="12">
        <f>O7</f>
        <v>0.1</v>
      </c>
      <c r="P13" s="1" t="s">
        <v>8</v>
      </c>
    </row>
    <row r="14" spans="2:20" ht="14" thickBot="1">
      <c r="C14" s="17" t="s">
        <v>11</v>
      </c>
      <c r="D14" s="18">
        <f>SUM(D13:N13)</f>
        <v>81.608487149705866</v>
      </c>
      <c r="E14" s="19"/>
      <c r="F14" s="19"/>
      <c r="G14" s="19"/>
      <c r="H14" s="19"/>
      <c r="I14" s="19"/>
      <c r="J14" s="19"/>
      <c r="K14" s="19"/>
      <c r="L14" s="19"/>
      <c r="M14" s="19"/>
      <c r="N14" s="19"/>
      <c r="O14" s="34">
        <v>0.04</v>
      </c>
      <c r="P14" s="1" t="s">
        <v>71</v>
      </c>
      <c r="S14" s="39">
        <f>N12/M12</f>
        <v>17.333333333333332</v>
      </c>
      <c r="T14" s="1" t="s">
        <v>75</v>
      </c>
    </row>
    <row r="16" spans="2:20" ht="29" thickBot="1">
      <c r="N16" s="8" t="s">
        <v>2</v>
      </c>
      <c r="O16" s="9" t="s">
        <v>3</v>
      </c>
    </row>
    <row r="17" spans="2:20" ht="16">
      <c r="B17" s="1" t="s">
        <v>12</v>
      </c>
      <c r="C17" s="10" t="str">
        <f>C11</f>
        <v>DIVIDEND PER SHARE</v>
      </c>
      <c r="D17" s="11">
        <f>D5</f>
        <v>1</v>
      </c>
      <c r="E17" s="11">
        <f t="shared" ref="E17:M17" si="4">D17+1</f>
        <v>2</v>
      </c>
      <c r="F17" s="11">
        <f t="shared" si="4"/>
        <v>3</v>
      </c>
      <c r="G17" s="11">
        <f t="shared" si="4"/>
        <v>4</v>
      </c>
      <c r="H17" s="11">
        <f t="shared" si="4"/>
        <v>5</v>
      </c>
      <c r="I17" s="11">
        <f t="shared" si="4"/>
        <v>6</v>
      </c>
      <c r="J17" s="11">
        <f t="shared" si="4"/>
        <v>7</v>
      </c>
      <c r="K17" s="11">
        <f t="shared" si="4"/>
        <v>8</v>
      </c>
      <c r="L17" s="11">
        <f t="shared" si="4"/>
        <v>9</v>
      </c>
      <c r="M17" s="11">
        <f t="shared" si="4"/>
        <v>10</v>
      </c>
      <c r="N17" s="11">
        <f>N5</f>
        <v>10</v>
      </c>
      <c r="O17" s="12">
        <v>0.05</v>
      </c>
      <c r="P17" s="1" t="s">
        <v>6</v>
      </c>
    </row>
    <row r="18" spans="2:20" ht="16">
      <c r="B18" s="1" t="s">
        <v>23</v>
      </c>
      <c r="C18" s="14">
        <f>C6</f>
        <v>3.75</v>
      </c>
      <c r="D18" s="15">
        <f>C18*(1+$O$17)</f>
        <v>3.9375</v>
      </c>
      <c r="E18" s="15">
        <f>D18*(1+$O$17)</f>
        <v>4.1343750000000004</v>
      </c>
      <c r="F18" s="15">
        <f>E18*(1+$O$17)</f>
        <v>4.3410937500000006</v>
      </c>
      <c r="G18" s="15">
        <f>F18*(1+$O$17)</f>
        <v>4.5581484375000008</v>
      </c>
      <c r="H18" s="15">
        <f>G18*(1+$O$17)</f>
        <v>4.7860558593750007</v>
      </c>
      <c r="I18" s="15">
        <f>H18*(1+$O$18)</f>
        <v>5.0253586523437512</v>
      </c>
      <c r="J18" s="15">
        <f>I18*(1+$O$18)</f>
        <v>5.2766265849609386</v>
      </c>
      <c r="K18" s="15">
        <f>J18*(1+$O$18)</f>
        <v>5.5404579142089858</v>
      </c>
      <c r="L18" s="15">
        <f>K18*(1+$O$18)</f>
        <v>5.8174808099194353</v>
      </c>
      <c r="M18" s="15">
        <f>L18*(1+$O$18)</f>
        <v>6.1083548504154077</v>
      </c>
      <c r="N18" s="15">
        <f>M18*(1+O20)/(O19-O20)</f>
        <v>77.881524342796453</v>
      </c>
      <c r="O18" s="12">
        <v>0.05</v>
      </c>
      <c r="P18" s="13" t="s">
        <v>7</v>
      </c>
    </row>
    <row r="19" spans="2:20" ht="16">
      <c r="C19" s="16"/>
      <c r="D19" s="15">
        <f>D18*(1+$O$19)^($D$17-D17-1)</f>
        <v>3.5795454545454546</v>
      </c>
      <c r="E19" s="15">
        <f t="shared" ref="E19:N19" si="5">E18*(1+$O$19)^($D$17-E17-1)</f>
        <v>3.4168388429752063</v>
      </c>
      <c r="F19" s="15">
        <f t="shared" si="5"/>
        <v>3.2615279864763331</v>
      </c>
      <c r="G19" s="15">
        <f t="shared" si="5"/>
        <v>3.1132767143637725</v>
      </c>
      <c r="H19" s="15">
        <f t="shared" si="5"/>
        <v>2.971764136438146</v>
      </c>
      <c r="I19" s="15">
        <f t="shared" si="5"/>
        <v>2.8366839484182309</v>
      </c>
      <c r="J19" s="15">
        <f t="shared" si="5"/>
        <v>2.7077437689446739</v>
      </c>
      <c r="K19" s="15">
        <f t="shared" si="5"/>
        <v>2.5846645067199163</v>
      </c>
      <c r="L19" s="15">
        <f t="shared" si="5"/>
        <v>2.4671797564144655</v>
      </c>
      <c r="M19" s="15">
        <f t="shared" si="5"/>
        <v>2.3550352220319901</v>
      </c>
      <c r="N19" s="15">
        <f t="shared" si="5"/>
        <v>30.026699080907875</v>
      </c>
      <c r="O19" s="12">
        <f>O13</f>
        <v>0.1</v>
      </c>
      <c r="P19" s="1" t="s">
        <v>8</v>
      </c>
    </row>
    <row r="20" spans="2:20" ht="14" thickBot="1">
      <c r="C20" s="17" t="s">
        <v>11</v>
      </c>
      <c r="D20" s="18">
        <f>SUM(D19:N19)</f>
        <v>59.320959418236065</v>
      </c>
      <c r="E20" s="19"/>
      <c r="F20" s="19"/>
      <c r="G20" s="19"/>
      <c r="H20" s="19"/>
      <c r="I20" s="19"/>
      <c r="J20" s="19"/>
      <c r="K20" s="19"/>
      <c r="L20" s="19"/>
      <c r="M20" s="19"/>
      <c r="N20" s="19"/>
      <c r="O20" s="34">
        <v>0.02</v>
      </c>
      <c r="P20" s="1" t="s">
        <v>71</v>
      </c>
      <c r="S20" s="39">
        <f>N18/M18</f>
        <v>12.75</v>
      </c>
      <c r="T20" s="1" t="s">
        <v>75</v>
      </c>
    </row>
    <row r="21" spans="2:20" ht="14" thickBot="1"/>
    <row r="22" spans="2:20" ht="14" thickBot="1">
      <c r="C22" s="21" t="s">
        <v>13</v>
      </c>
      <c r="D22" s="22" t="s">
        <v>14</v>
      </c>
      <c r="E22" s="22" t="s">
        <v>15</v>
      </c>
      <c r="F22" s="23" t="s">
        <v>16</v>
      </c>
    </row>
    <row r="23" spans="2:20">
      <c r="C23" s="24" t="s">
        <v>17</v>
      </c>
      <c r="D23" s="25">
        <v>0.3</v>
      </c>
      <c r="E23" s="15">
        <f>D8</f>
        <v>126.37688543923556</v>
      </c>
      <c r="F23" s="26">
        <f>E23*D23</f>
        <v>37.913065631770671</v>
      </c>
    </row>
    <row r="24" spans="2:20">
      <c r="C24" s="24" t="s">
        <v>18</v>
      </c>
      <c r="D24" s="25">
        <v>0.4</v>
      </c>
      <c r="E24" s="15">
        <f>D14</f>
        <v>81.608487149705866</v>
      </c>
      <c r="F24" s="26">
        <f>E24*D24</f>
        <v>32.643394859882349</v>
      </c>
    </row>
    <row r="25" spans="2:20" ht="14" thickBot="1">
      <c r="C25" s="27" t="s">
        <v>19</v>
      </c>
      <c r="D25" s="28">
        <v>0.3</v>
      </c>
      <c r="E25" s="29">
        <f>D20</f>
        <v>59.320959418236065</v>
      </c>
      <c r="F25" s="30">
        <f>E25*D25</f>
        <v>17.79628782547082</v>
      </c>
    </row>
    <row r="26" spans="2:20" ht="14" thickBot="1">
      <c r="E26" s="31" t="s">
        <v>20</v>
      </c>
      <c r="F26" s="32">
        <f>SUM(F23:F25)</f>
        <v>88.352748317123826</v>
      </c>
    </row>
    <row r="30" spans="2:20" ht="23">
      <c r="C30" s="35"/>
    </row>
  </sheetData>
  <conditionalFormatting sqref="D3">
    <cfRule type="containsText" dxfId="47" priority="1" operator="containsText" text="overvalued">
      <formula>NOT(ISERROR(SEARCH("overvalued",D3)))</formula>
    </cfRule>
    <cfRule type="containsText" dxfId="46" priority="2" operator="containsText" text="undervalued">
      <formula>NOT(ISERROR(SEARCH("undervalued",D3)))</formula>
    </cfRule>
  </conditionalFormatting>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0000"/>
  </sheetPr>
  <dimension ref="B1:T30"/>
  <sheetViews>
    <sheetView workbookViewId="0">
      <selection activeCell="O7" sqref="O7"/>
    </sheetView>
  </sheetViews>
  <sheetFormatPr baseColWidth="10" defaultColWidth="11.5" defaultRowHeight="13"/>
  <cols>
    <col min="1" max="1" width="4.33203125" style="1" customWidth="1"/>
    <col min="2" max="2" width="11.5" style="1"/>
    <col min="3" max="3" width="23" style="1" customWidth="1"/>
    <col min="4" max="4" width="10.6640625" style="1" bestFit="1" customWidth="1"/>
    <col min="5" max="5" width="7.5" style="1" customWidth="1"/>
    <col min="6" max="6" width="9.6640625" style="1" customWidth="1"/>
    <col min="7" max="13" width="7" style="1" customWidth="1"/>
    <col min="14" max="14" width="10.6640625" style="1" bestFit="1" customWidth="1"/>
    <col min="15" max="15" width="11.5" style="1"/>
    <col min="16" max="16" width="20" style="1" customWidth="1"/>
    <col min="17" max="16384" width="11.5" style="1"/>
  </cols>
  <sheetData>
    <row r="1" spans="2:20">
      <c r="S1" s="2" t="s">
        <v>0</v>
      </c>
    </row>
    <row r="2" spans="2:20" ht="24">
      <c r="B2" s="36" t="str">
        <f ca="1">MID(CELL("filename",A1),FIND("]",CELL("filename",A1))+1,255)</f>
        <v>Fortis</v>
      </c>
      <c r="C2" s="4"/>
      <c r="D2" s="3"/>
      <c r="P2"/>
      <c r="Q2"/>
      <c r="S2" s="5" t="s">
        <v>1</v>
      </c>
    </row>
    <row r="3" spans="2:20">
      <c r="D3" s="6"/>
    </row>
    <row r="4" spans="2:20" ht="29" thickBot="1">
      <c r="B4" s="7"/>
      <c r="N4" s="8" t="s">
        <v>2</v>
      </c>
      <c r="O4" s="9" t="s">
        <v>3</v>
      </c>
      <c r="Q4" s="1" t="s">
        <v>4</v>
      </c>
    </row>
    <row r="5" spans="2:20" ht="16">
      <c r="B5" s="1" t="s">
        <v>5</v>
      </c>
      <c r="C5" s="42" t="s">
        <v>79</v>
      </c>
      <c r="D5" s="11">
        <v>1</v>
      </c>
      <c r="E5" s="11">
        <f t="shared" ref="E5:M5" si="0">D5+1</f>
        <v>2</v>
      </c>
      <c r="F5" s="11">
        <f t="shared" si="0"/>
        <v>3</v>
      </c>
      <c r="G5" s="11">
        <f t="shared" si="0"/>
        <v>4</v>
      </c>
      <c r="H5" s="11">
        <f t="shared" si="0"/>
        <v>5</v>
      </c>
      <c r="I5" s="11">
        <f t="shared" si="0"/>
        <v>6</v>
      </c>
      <c r="J5" s="11">
        <f t="shared" si="0"/>
        <v>7</v>
      </c>
      <c r="K5" s="11">
        <f t="shared" si="0"/>
        <v>8</v>
      </c>
      <c r="L5" s="11">
        <f t="shared" si="0"/>
        <v>9</v>
      </c>
      <c r="M5" s="11">
        <f t="shared" si="0"/>
        <v>10</v>
      </c>
      <c r="N5" s="11">
        <v>10</v>
      </c>
      <c r="O5" s="12">
        <v>0.08</v>
      </c>
      <c r="P5" s="1" t="s">
        <v>6</v>
      </c>
      <c r="R5" s="13"/>
    </row>
    <row r="6" spans="2:20" ht="16">
      <c r="B6" s="1" t="s">
        <v>21</v>
      </c>
      <c r="C6" s="14">
        <v>2.1</v>
      </c>
      <c r="D6" s="15">
        <f>C6*(1+$O$5)</f>
        <v>2.2680000000000002</v>
      </c>
      <c r="E6" s="15">
        <f>D6*(1+$O$5)</f>
        <v>2.4494400000000005</v>
      </c>
      <c r="F6" s="15">
        <f>E6*(1+$O$5)</f>
        <v>2.6453952000000007</v>
      </c>
      <c r="G6" s="15">
        <f>F6*(1+$O$5)</f>
        <v>2.8570268160000012</v>
      </c>
      <c r="H6" s="15">
        <f>G6*(1+$O$5)</f>
        <v>3.0855889612800014</v>
      </c>
      <c r="I6" s="15">
        <f>H6*(1+$O$6)</f>
        <v>3.3324360781824018</v>
      </c>
      <c r="J6" s="15">
        <f>I6*(1+$O$6)</f>
        <v>3.5990309644369942</v>
      </c>
      <c r="K6" s="15">
        <f>J6*(1+$O$6)</f>
        <v>3.8869534415919542</v>
      </c>
      <c r="L6" s="15">
        <f>K6*(1+$O$6)</f>
        <v>4.1979097169193107</v>
      </c>
      <c r="M6" s="15">
        <f>L6*(1+$O$6)</f>
        <v>4.5337424942728557</v>
      </c>
      <c r="N6" s="15">
        <f>M6*(1+O8)/(O7-O8)</f>
        <v>120.14417609823067</v>
      </c>
      <c r="O6" s="12">
        <v>0.08</v>
      </c>
      <c r="P6" s="13" t="s">
        <v>7</v>
      </c>
      <c r="S6"/>
      <c r="T6"/>
    </row>
    <row r="7" spans="2:20" ht="16">
      <c r="C7" s="16"/>
      <c r="D7" s="15">
        <f>D6*(1+$O$7)^($D$5-D5-1)</f>
        <v>2.061818181818182</v>
      </c>
      <c r="E7" s="15">
        <f t="shared" ref="E7:N7" si="1">E6*(1+$O$7)^($D$5-E5-1)</f>
        <v>2.0243305785123971</v>
      </c>
      <c r="F7" s="15">
        <f t="shared" si="1"/>
        <v>1.9875245679939895</v>
      </c>
      <c r="G7" s="15">
        <f t="shared" si="1"/>
        <v>1.9513877576668264</v>
      </c>
      <c r="H7" s="15">
        <f t="shared" si="1"/>
        <v>1.9159079802547021</v>
      </c>
      <c r="I7" s="15">
        <f t="shared" si="1"/>
        <v>1.8810732897046167</v>
      </c>
      <c r="J7" s="15">
        <f t="shared" si="1"/>
        <v>1.8468719571645325</v>
      </c>
      <c r="K7" s="15">
        <f t="shared" si="1"/>
        <v>1.8132924670342685</v>
      </c>
      <c r="L7" s="15">
        <f t="shared" si="1"/>
        <v>1.7803235130881909</v>
      </c>
      <c r="M7" s="15">
        <f t="shared" si="1"/>
        <v>1.7479539946684055</v>
      </c>
      <c r="N7" s="15">
        <f t="shared" si="1"/>
        <v>46.320780858712745</v>
      </c>
      <c r="O7" s="12">
        <f>Dashboard!K1</f>
        <v>0.1</v>
      </c>
      <c r="P7" s="1" t="s">
        <v>8</v>
      </c>
      <c r="S7"/>
      <c r="T7"/>
    </row>
    <row r="8" spans="2:20" ht="14" thickBot="1">
      <c r="C8" s="17" t="s">
        <v>9</v>
      </c>
      <c r="D8" s="18">
        <f>SUM(D7:N7)</f>
        <v>65.331265146618861</v>
      </c>
      <c r="E8" s="19"/>
      <c r="F8" s="19"/>
      <c r="G8" s="19"/>
      <c r="H8" s="19"/>
      <c r="I8" s="19"/>
      <c r="J8" s="19"/>
      <c r="K8" s="19"/>
      <c r="L8" s="19"/>
      <c r="M8" s="19"/>
      <c r="N8" s="19"/>
      <c r="O8" s="34">
        <v>0.06</v>
      </c>
      <c r="P8" s="1" t="s">
        <v>71</v>
      </c>
      <c r="R8" s="20"/>
      <c r="S8" s="39">
        <f>N6/M6</f>
        <v>26.5</v>
      </c>
      <c r="T8" s="1" t="s">
        <v>75</v>
      </c>
    </row>
    <row r="10" spans="2:20" ht="31" thickBot="1">
      <c r="N10" s="8" t="s">
        <v>2</v>
      </c>
      <c r="O10" s="9" t="s">
        <v>3</v>
      </c>
      <c r="R10" s="33"/>
    </row>
    <row r="11" spans="2:20" ht="16">
      <c r="B11" s="1" t="s">
        <v>10</v>
      </c>
      <c r="C11" s="10" t="str">
        <f>C5</f>
        <v>DIVIDEND PER SHARE</v>
      </c>
      <c r="D11" s="11">
        <f>D5</f>
        <v>1</v>
      </c>
      <c r="E11" s="11">
        <f t="shared" ref="E11:M11" si="2">D11+1</f>
        <v>2</v>
      </c>
      <c r="F11" s="11">
        <f t="shared" si="2"/>
        <v>3</v>
      </c>
      <c r="G11" s="11">
        <f t="shared" si="2"/>
        <v>4</v>
      </c>
      <c r="H11" s="11">
        <f t="shared" si="2"/>
        <v>5</v>
      </c>
      <c r="I11" s="11">
        <f t="shared" si="2"/>
        <v>6</v>
      </c>
      <c r="J11" s="11">
        <f t="shared" si="2"/>
        <v>7</v>
      </c>
      <c r="K11" s="11">
        <f t="shared" si="2"/>
        <v>8</v>
      </c>
      <c r="L11" s="11">
        <f t="shared" si="2"/>
        <v>9</v>
      </c>
      <c r="M11" s="11">
        <f t="shared" si="2"/>
        <v>10</v>
      </c>
      <c r="N11" s="11">
        <f>N5</f>
        <v>10</v>
      </c>
      <c r="O11" s="12">
        <v>0.06</v>
      </c>
      <c r="P11" s="1" t="s">
        <v>6</v>
      </c>
    </row>
    <row r="12" spans="2:20" ht="16">
      <c r="B12" s="1" t="s">
        <v>22</v>
      </c>
      <c r="C12" s="14">
        <f>C6</f>
        <v>2.1</v>
      </c>
      <c r="D12" s="15">
        <f>C12*(1+$O$11)</f>
        <v>2.2260000000000004</v>
      </c>
      <c r="E12" s="15">
        <f>D12*(1+$O$11)</f>
        <v>2.3595600000000005</v>
      </c>
      <c r="F12" s="15">
        <f>E12*(1+$O$11)</f>
        <v>2.5011336000000006</v>
      </c>
      <c r="G12" s="15">
        <f>F12*(1+$O$11)</f>
        <v>2.6512016160000007</v>
      </c>
      <c r="H12" s="15">
        <f>G12*(1+$O$11)</f>
        <v>2.8102737129600008</v>
      </c>
      <c r="I12" s="15">
        <f>H12*(1+$O$12)</f>
        <v>3.0069928728672011</v>
      </c>
      <c r="J12" s="15">
        <f>I12*(1+$O$12)</f>
        <v>3.2174823739679055</v>
      </c>
      <c r="K12" s="15">
        <f>J12*(1+$O$12)</f>
        <v>3.4427061401456589</v>
      </c>
      <c r="L12" s="15">
        <f>K12*(1+$O$12)</f>
        <v>3.6836955699558551</v>
      </c>
      <c r="M12" s="15">
        <f>L12*(1+$O$12)</f>
        <v>3.9415542598527651</v>
      </c>
      <c r="N12" s="15">
        <f>M12*(1+O14)/(O13-O14)</f>
        <v>68.320273837447928</v>
      </c>
      <c r="O12" s="12">
        <v>7.0000000000000007E-2</v>
      </c>
      <c r="P12" s="13" t="s">
        <v>7</v>
      </c>
    </row>
    <row r="13" spans="2:20" ht="16">
      <c r="C13" s="16"/>
      <c r="D13" s="15">
        <f>D12*(1+$O$13)^($D$11-D11-1)</f>
        <v>2.0236363636363639</v>
      </c>
      <c r="E13" s="15">
        <f t="shared" ref="E13:M13" si="3">E12*(1+$O$7)^($D$5-E11-1)</f>
        <v>1.9500495867768597</v>
      </c>
      <c r="F13" s="15">
        <f t="shared" si="3"/>
        <v>1.8791386927122464</v>
      </c>
      <c r="G13" s="15">
        <f t="shared" si="3"/>
        <v>1.8108063766136193</v>
      </c>
      <c r="H13" s="15">
        <f t="shared" si="3"/>
        <v>1.7449588720094875</v>
      </c>
      <c r="I13" s="15">
        <f t="shared" si="3"/>
        <v>1.697369084591047</v>
      </c>
      <c r="J13" s="15">
        <f t="shared" si="3"/>
        <v>1.6510772004658365</v>
      </c>
      <c r="K13" s="15">
        <f t="shared" si="3"/>
        <v>1.6060478222713137</v>
      </c>
      <c r="L13" s="15">
        <f t="shared" si="3"/>
        <v>1.5622465180275507</v>
      </c>
      <c r="M13" s="15">
        <f t="shared" si="3"/>
        <v>1.5196397948086173</v>
      </c>
      <c r="N13" s="15">
        <f>N12*(1+$O$7)^($D$5-N11-1)</f>
        <v>26.340423110016033</v>
      </c>
      <c r="O13" s="12">
        <f>O7</f>
        <v>0.1</v>
      </c>
      <c r="P13" s="1" t="s">
        <v>8</v>
      </c>
    </row>
    <row r="14" spans="2:20" ht="14" thickBot="1">
      <c r="C14" s="17" t="s">
        <v>11</v>
      </c>
      <c r="D14" s="18">
        <f>SUM(D13:N13)</f>
        <v>43.785393421928973</v>
      </c>
      <c r="E14" s="19"/>
      <c r="F14" s="19"/>
      <c r="G14" s="19"/>
      <c r="H14" s="19"/>
      <c r="I14" s="19"/>
      <c r="J14" s="19"/>
      <c r="K14" s="19"/>
      <c r="L14" s="19"/>
      <c r="M14" s="19"/>
      <c r="N14" s="19"/>
      <c r="O14" s="34">
        <v>0.04</v>
      </c>
      <c r="P14" s="1" t="s">
        <v>71</v>
      </c>
      <c r="S14" s="39">
        <f>N12/M12</f>
        <v>17.333333333333332</v>
      </c>
      <c r="T14" s="1" t="s">
        <v>75</v>
      </c>
    </row>
    <row r="16" spans="2:20" ht="29" thickBot="1">
      <c r="N16" s="8" t="s">
        <v>2</v>
      </c>
      <c r="O16" s="9" t="s">
        <v>3</v>
      </c>
    </row>
    <row r="17" spans="2:20" ht="16">
      <c r="B17" s="1" t="s">
        <v>12</v>
      </c>
      <c r="C17" s="10" t="str">
        <f>C11</f>
        <v>DIVIDEND PER SHARE</v>
      </c>
      <c r="D17" s="11">
        <f>D5</f>
        <v>1</v>
      </c>
      <c r="E17" s="11">
        <f t="shared" ref="E17:M17" si="4">D17+1</f>
        <v>2</v>
      </c>
      <c r="F17" s="11">
        <f t="shared" si="4"/>
        <v>3</v>
      </c>
      <c r="G17" s="11">
        <f t="shared" si="4"/>
        <v>4</v>
      </c>
      <c r="H17" s="11">
        <f t="shared" si="4"/>
        <v>5</v>
      </c>
      <c r="I17" s="11">
        <f t="shared" si="4"/>
        <v>6</v>
      </c>
      <c r="J17" s="11">
        <f t="shared" si="4"/>
        <v>7</v>
      </c>
      <c r="K17" s="11">
        <f t="shared" si="4"/>
        <v>8</v>
      </c>
      <c r="L17" s="11">
        <f t="shared" si="4"/>
        <v>9</v>
      </c>
      <c r="M17" s="11">
        <f t="shared" si="4"/>
        <v>10</v>
      </c>
      <c r="N17" s="11">
        <f>N5</f>
        <v>10</v>
      </c>
      <c r="O17" s="12">
        <v>0.04</v>
      </c>
      <c r="P17" s="1" t="s">
        <v>6</v>
      </c>
    </row>
    <row r="18" spans="2:20" ht="16">
      <c r="B18" s="1" t="s">
        <v>23</v>
      </c>
      <c r="C18" s="14">
        <f>C6</f>
        <v>2.1</v>
      </c>
      <c r="D18" s="15">
        <f>C18*(1+$O$17)</f>
        <v>2.1840000000000002</v>
      </c>
      <c r="E18" s="15">
        <f>D18*(1+$O$17)</f>
        <v>2.27136</v>
      </c>
      <c r="F18" s="15">
        <f>E18*(1+$O$17)</f>
        <v>2.3622144</v>
      </c>
      <c r="G18" s="15">
        <f>F18*(1+$O$17)</f>
        <v>2.4567029760000003</v>
      </c>
      <c r="H18" s="15">
        <f>G18*(1+$O$17)</f>
        <v>2.5549710950400004</v>
      </c>
      <c r="I18" s="15">
        <f>H18*(1+$O$18)</f>
        <v>2.6316202278912004</v>
      </c>
      <c r="J18" s="15">
        <f>I18*(1+$O$18)</f>
        <v>2.7105688347279364</v>
      </c>
      <c r="K18" s="15">
        <f>J18*(1+$O$18)</f>
        <v>2.7918858997697744</v>
      </c>
      <c r="L18" s="15">
        <f>K18*(1+$O$18)</f>
        <v>2.8756424767628679</v>
      </c>
      <c r="M18" s="15">
        <f>L18*(1+$O$18)</f>
        <v>2.9619117510657542</v>
      </c>
      <c r="N18" s="15">
        <f>M18*(1+O20)/(O19-O20)</f>
        <v>37.764374826088364</v>
      </c>
      <c r="O18" s="12">
        <v>0.03</v>
      </c>
      <c r="P18" s="13" t="s">
        <v>7</v>
      </c>
    </row>
    <row r="19" spans="2:20" ht="16">
      <c r="C19" s="16"/>
      <c r="D19" s="15">
        <f>D18*(1+$O$19)^($D$17-D17-1)</f>
        <v>1.9854545454545456</v>
      </c>
      <c r="E19" s="15">
        <f t="shared" ref="E19:N19" si="5">E18*(1+$O$19)^($D$17-E17-1)</f>
        <v>1.8771570247933882</v>
      </c>
      <c r="F19" s="15">
        <f t="shared" si="5"/>
        <v>1.7747666416228396</v>
      </c>
      <c r="G19" s="15">
        <f t="shared" si="5"/>
        <v>1.677961188443412</v>
      </c>
      <c r="H19" s="15">
        <f t="shared" si="5"/>
        <v>1.586436032710135</v>
      </c>
      <c r="I19" s="15">
        <f t="shared" si="5"/>
        <v>1.4854810124467628</v>
      </c>
      <c r="J19" s="15">
        <f t="shared" si="5"/>
        <v>1.3909504025637867</v>
      </c>
      <c r="K19" s="15">
        <f t="shared" si="5"/>
        <v>1.302435376946091</v>
      </c>
      <c r="L19" s="15">
        <f t="shared" si="5"/>
        <v>1.2195531256858854</v>
      </c>
      <c r="M19" s="15">
        <f t="shared" si="5"/>
        <v>1.1419451995058745</v>
      </c>
      <c r="N19" s="15">
        <f t="shared" si="5"/>
        <v>14.559801293699898</v>
      </c>
      <c r="O19" s="12">
        <f>O13</f>
        <v>0.1</v>
      </c>
      <c r="P19" s="1" t="s">
        <v>8</v>
      </c>
    </row>
    <row r="20" spans="2:20" ht="14" thickBot="1">
      <c r="C20" s="17" t="s">
        <v>11</v>
      </c>
      <c r="D20" s="18">
        <f>SUM(D19:N19)</f>
        <v>30.001941843872618</v>
      </c>
      <c r="E20" s="19"/>
      <c r="F20" s="19"/>
      <c r="G20" s="19"/>
      <c r="H20" s="19"/>
      <c r="I20" s="19"/>
      <c r="J20" s="19"/>
      <c r="K20" s="19"/>
      <c r="L20" s="19"/>
      <c r="M20" s="19"/>
      <c r="N20" s="19"/>
      <c r="O20" s="34">
        <v>0.02</v>
      </c>
      <c r="P20" s="1" t="s">
        <v>71</v>
      </c>
      <c r="S20" s="39">
        <f>N18/M18</f>
        <v>12.75</v>
      </c>
      <c r="T20" s="1" t="s">
        <v>75</v>
      </c>
    </row>
    <row r="21" spans="2:20" ht="14" thickBot="1"/>
    <row r="22" spans="2:20" ht="14" thickBot="1">
      <c r="C22" s="21" t="s">
        <v>13</v>
      </c>
      <c r="D22" s="22" t="s">
        <v>14</v>
      </c>
      <c r="E22" s="22" t="s">
        <v>15</v>
      </c>
      <c r="F22" s="23" t="s">
        <v>16</v>
      </c>
    </row>
    <row r="23" spans="2:20">
      <c r="C23" s="24" t="s">
        <v>17</v>
      </c>
      <c r="D23" s="25">
        <v>0.3</v>
      </c>
      <c r="E23" s="15">
        <f>D8</f>
        <v>65.331265146618861</v>
      </c>
      <c r="F23" s="26">
        <f>E23*D23</f>
        <v>19.599379543985659</v>
      </c>
    </row>
    <row r="24" spans="2:20">
      <c r="C24" s="24" t="s">
        <v>18</v>
      </c>
      <c r="D24" s="25">
        <v>0.4</v>
      </c>
      <c r="E24" s="15">
        <f>D14</f>
        <v>43.785393421928973</v>
      </c>
      <c r="F24" s="26">
        <f>E24*D24</f>
        <v>17.514157368771588</v>
      </c>
    </row>
    <row r="25" spans="2:20" ht="14" thickBot="1">
      <c r="C25" s="27" t="s">
        <v>19</v>
      </c>
      <c r="D25" s="28">
        <v>0.3</v>
      </c>
      <c r="E25" s="29">
        <f>D20</f>
        <v>30.001941843872618</v>
      </c>
      <c r="F25" s="30">
        <f>E25*D25</f>
        <v>9.0005825531617845</v>
      </c>
    </row>
    <row r="26" spans="2:20" ht="14" thickBot="1">
      <c r="E26" s="31" t="s">
        <v>20</v>
      </c>
      <c r="F26" s="32">
        <f>SUM(F23:F25)</f>
        <v>46.114119465919032</v>
      </c>
    </row>
    <row r="30" spans="2:20" ht="23">
      <c r="C30" s="35"/>
    </row>
  </sheetData>
  <conditionalFormatting sqref="D3">
    <cfRule type="containsText" dxfId="45" priority="1" operator="containsText" text="overvalued">
      <formula>NOT(ISERROR(SEARCH("overvalued",D3)))</formula>
    </cfRule>
    <cfRule type="containsText" dxfId="44" priority="2" operator="containsText" text="undervalued">
      <formula>NOT(ISERROR(SEARCH("undervalued",D3)))</formula>
    </cfRule>
  </conditionalFormatting>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FF0000"/>
  </sheetPr>
  <dimension ref="B1:T30"/>
  <sheetViews>
    <sheetView workbookViewId="0">
      <selection activeCell="O7" sqref="O7"/>
    </sheetView>
  </sheetViews>
  <sheetFormatPr baseColWidth="10" defaultColWidth="11.5" defaultRowHeight="13"/>
  <cols>
    <col min="1" max="1" width="4.33203125" style="1" customWidth="1"/>
    <col min="2" max="2" width="11.5" style="1"/>
    <col min="3" max="3" width="23" style="1" customWidth="1"/>
    <col min="4" max="4" width="10.6640625" style="1" bestFit="1" customWidth="1"/>
    <col min="5" max="5" width="7.5" style="1" customWidth="1"/>
    <col min="6" max="6" width="9.6640625" style="1" customWidth="1"/>
    <col min="7" max="13" width="7" style="1" customWidth="1"/>
    <col min="14" max="14" width="10.6640625" style="1" bestFit="1" customWidth="1"/>
    <col min="15" max="15" width="11.5" style="1"/>
    <col min="16" max="16" width="20" style="1" customWidth="1"/>
    <col min="17" max="16384" width="11.5" style="1"/>
  </cols>
  <sheetData>
    <row r="1" spans="2:20">
      <c r="S1" s="2" t="s">
        <v>0</v>
      </c>
    </row>
    <row r="2" spans="2:20" ht="24">
      <c r="B2" s="36" t="str">
        <f ca="1">MID(CELL("filename",A1),FIND("]",CELL("filename",A1))+1,255)</f>
        <v>Glencore</v>
      </c>
      <c r="C2" s="4"/>
      <c r="D2" s="3"/>
      <c r="P2"/>
      <c r="Q2"/>
      <c r="S2" s="5" t="s">
        <v>1</v>
      </c>
    </row>
    <row r="3" spans="2:20">
      <c r="D3" s="6"/>
    </row>
    <row r="4" spans="2:20" ht="29" thickBot="1">
      <c r="B4" s="7"/>
      <c r="N4" s="8" t="s">
        <v>2</v>
      </c>
      <c r="O4" s="9" t="s">
        <v>3</v>
      </c>
      <c r="Q4" s="1" t="s">
        <v>4</v>
      </c>
    </row>
    <row r="5" spans="2:20" ht="16">
      <c r="B5" s="1" t="s">
        <v>5</v>
      </c>
      <c r="C5" s="42" t="s">
        <v>79</v>
      </c>
      <c r="D5" s="11">
        <v>1</v>
      </c>
      <c r="E5" s="11">
        <f t="shared" ref="E5:M5" si="0">D5+1</f>
        <v>2</v>
      </c>
      <c r="F5" s="11">
        <f t="shared" si="0"/>
        <v>3</v>
      </c>
      <c r="G5" s="11">
        <f t="shared" si="0"/>
        <v>4</v>
      </c>
      <c r="H5" s="11">
        <f t="shared" si="0"/>
        <v>5</v>
      </c>
      <c r="I5" s="11">
        <f t="shared" si="0"/>
        <v>6</v>
      </c>
      <c r="J5" s="11">
        <f t="shared" si="0"/>
        <v>7</v>
      </c>
      <c r="K5" s="11">
        <f t="shared" si="0"/>
        <v>8</v>
      </c>
      <c r="L5" s="11">
        <f t="shared" si="0"/>
        <v>9</v>
      </c>
      <c r="M5" s="11">
        <f t="shared" si="0"/>
        <v>10</v>
      </c>
      <c r="N5" s="11">
        <v>10</v>
      </c>
      <c r="O5" s="12">
        <v>0.11</v>
      </c>
      <c r="P5" s="1" t="s">
        <v>6</v>
      </c>
      <c r="R5" s="13"/>
    </row>
    <row r="6" spans="2:20" ht="16">
      <c r="B6" s="1" t="s">
        <v>21</v>
      </c>
      <c r="C6" s="14">
        <v>0.22</v>
      </c>
      <c r="D6" s="15">
        <f>C6*(1+$O$5)</f>
        <v>0.24420000000000003</v>
      </c>
      <c r="E6" s="15">
        <f>D6*(1+$O$5)</f>
        <v>0.27106200000000008</v>
      </c>
      <c r="F6" s="15">
        <f>E6*(1+$O$5)</f>
        <v>0.3008788200000001</v>
      </c>
      <c r="G6" s="15">
        <f>F6*(1+$O$5)</f>
        <v>0.33397549020000017</v>
      </c>
      <c r="H6" s="15">
        <f>G6*(1+$O$5)</f>
        <v>0.3707127941220002</v>
      </c>
      <c r="I6" s="15">
        <f>H6*(1+$O$6)</f>
        <v>0.40407694559298024</v>
      </c>
      <c r="J6" s="15">
        <f>I6*(1+$O$6)</f>
        <v>0.44044387069634849</v>
      </c>
      <c r="K6" s="15">
        <f>J6*(1+$O$6)</f>
        <v>0.48008381905901987</v>
      </c>
      <c r="L6" s="15">
        <f>K6*(1+$O$6)</f>
        <v>0.52329136277433175</v>
      </c>
      <c r="M6" s="15">
        <f>L6*(1+$O$6)</f>
        <v>0.57038758542402168</v>
      </c>
      <c r="N6" s="15">
        <f>M6*(1+O8)/(O7-O8)</f>
        <v>15.115271013736573</v>
      </c>
      <c r="O6" s="12">
        <v>0.09</v>
      </c>
      <c r="P6" s="13" t="s">
        <v>7</v>
      </c>
      <c r="S6"/>
      <c r="T6"/>
    </row>
    <row r="7" spans="2:20" ht="16">
      <c r="C7" s="16"/>
      <c r="D7" s="15">
        <f>D6*(1+$O$7)^($D$5-D5-1)</f>
        <v>0.22200000000000003</v>
      </c>
      <c r="E7" s="15">
        <f t="shared" ref="E7:N7" si="1">E6*(1+$O$7)^($D$5-E5-1)</f>
        <v>0.22401818181818187</v>
      </c>
      <c r="F7" s="15">
        <f t="shared" si="1"/>
        <v>0.22605471074380165</v>
      </c>
      <c r="G7" s="15">
        <f t="shared" si="1"/>
        <v>0.22810975356874535</v>
      </c>
      <c r="H7" s="15">
        <f t="shared" si="1"/>
        <v>0.23018347860118848</v>
      </c>
      <c r="I7" s="15">
        <f t="shared" si="1"/>
        <v>0.22809090152299588</v>
      </c>
      <c r="J7" s="15">
        <f t="shared" si="1"/>
        <v>0.22601734787278679</v>
      </c>
      <c r="K7" s="15">
        <f t="shared" si="1"/>
        <v>0.22396264471030691</v>
      </c>
      <c r="L7" s="15">
        <f t="shared" si="1"/>
        <v>0.22192662066748597</v>
      </c>
      <c r="M7" s="15">
        <f t="shared" si="1"/>
        <v>0.2199091059341452</v>
      </c>
      <c r="N7" s="15">
        <f t="shared" si="1"/>
        <v>5.8275913072548473</v>
      </c>
      <c r="O7" s="12">
        <f>Dashboard!K1</f>
        <v>0.1</v>
      </c>
      <c r="P7" s="1" t="s">
        <v>8</v>
      </c>
      <c r="S7"/>
      <c r="T7"/>
    </row>
    <row r="8" spans="2:20" ht="14" thickBot="1">
      <c r="C8" s="17" t="s">
        <v>9</v>
      </c>
      <c r="D8" s="18">
        <f>SUM(D7:N7)</f>
        <v>8.0778640526944852</v>
      </c>
      <c r="E8" s="19"/>
      <c r="F8" s="19"/>
      <c r="G8" s="19"/>
      <c r="H8" s="19"/>
      <c r="I8" s="19"/>
      <c r="J8" s="19"/>
      <c r="K8" s="19"/>
      <c r="L8" s="19"/>
      <c r="M8" s="19"/>
      <c r="N8" s="19"/>
      <c r="O8" s="34">
        <v>0.06</v>
      </c>
      <c r="P8" s="1" t="s">
        <v>71</v>
      </c>
      <c r="R8" s="20"/>
      <c r="S8" s="39">
        <f>N6/M6</f>
        <v>26.499999999999996</v>
      </c>
      <c r="T8" s="1" t="s">
        <v>75</v>
      </c>
    </row>
    <row r="10" spans="2:20" ht="31" thickBot="1">
      <c r="N10" s="8" t="s">
        <v>2</v>
      </c>
      <c r="O10" s="9" t="s">
        <v>3</v>
      </c>
      <c r="R10" s="33"/>
    </row>
    <row r="11" spans="2:20" ht="16">
      <c r="B11" s="1" t="s">
        <v>10</v>
      </c>
      <c r="C11" s="10" t="str">
        <f>C5</f>
        <v>DIVIDEND PER SHARE</v>
      </c>
      <c r="D11" s="11">
        <f>D5</f>
        <v>1</v>
      </c>
      <c r="E11" s="11">
        <f t="shared" ref="E11:M11" si="2">D11+1</f>
        <v>2</v>
      </c>
      <c r="F11" s="11">
        <f t="shared" si="2"/>
        <v>3</v>
      </c>
      <c r="G11" s="11">
        <f t="shared" si="2"/>
        <v>4</v>
      </c>
      <c r="H11" s="11">
        <f t="shared" si="2"/>
        <v>5</v>
      </c>
      <c r="I11" s="11">
        <f t="shared" si="2"/>
        <v>6</v>
      </c>
      <c r="J11" s="11">
        <f t="shared" si="2"/>
        <v>7</v>
      </c>
      <c r="K11" s="11">
        <f t="shared" si="2"/>
        <v>8</v>
      </c>
      <c r="L11" s="11">
        <f t="shared" si="2"/>
        <v>9</v>
      </c>
      <c r="M11" s="11">
        <f t="shared" si="2"/>
        <v>10</v>
      </c>
      <c r="N11" s="11">
        <f>N5</f>
        <v>10</v>
      </c>
      <c r="O11" s="12">
        <v>0.09</v>
      </c>
      <c r="P11" s="1" t="s">
        <v>6</v>
      </c>
    </row>
    <row r="12" spans="2:20" ht="16">
      <c r="B12" s="1" t="s">
        <v>22</v>
      </c>
      <c r="C12" s="14">
        <f>C6</f>
        <v>0.22</v>
      </c>
      <c r="D12" s="15">
        <f>C12*(1+$O$11)</f>
        <v>0.23980000000000001</v>
      </c>
      <c r="E12" s="15">
        <f>D12*(1+$O$11)</f>
        <v>0.26138200000000006</v>
      </c>
      <c r="F12" s="15">
        <f>E12*(1+$O$11)</f>
        <v>0.28490638000000007</v>
      </c>
      <c r="G12" s="15">
        <f>F12*(1+$O$11)</f>
        <v>0.31054795420000009</v>
      </c>
      <c r="H12" s="15">
        <f>G12*(1+$O$11)</f>
        <v>0.33849727007800012</v>
      </c>
      <c r="I12" s="15">
        <f>H12*(1+$O$12)</f>
        <v>0.36219207898346018</v>
      </c>
      <c r="J12" s="15">
        <f>I12*(1+$O$12)</f>
        <v>0.3875455245123024</v>
      </c>
      <c r="K12" s="15">
        <f>J12*(1+$O$12)</f>
        <v>0.4146737112281636</v>
      </c>
      <c r="L12" s="15">
        <f>K12*(1+$O$12)</f>
        <v>0.44370087101413508</v>
      </c>
      <c r="M12" s="15">
        <f>L12*(1+$O$12)</f>
        <v>0.47475993198512456</v>
      </c>
      <c r="N12" s="15">
        <f>M12*(1+O14)/(O13-O14)</f>
        <v>8.2291721544088254</v>
      </c>
      <c r="O12" s="12">
        <v>7.0000000000000007E-2</v>
      </c>
      <c r="P12" s="13" t="s">
        <v>7</v>
      </c>
    </row>
    <row r="13" spans="2:20" ht="16">
      <c r="C13" s="16"/>
      <c r="D13" s="15">
        <f>D12*(1+$O$13)^($D$11-D11-1)</f>
        <v>0.218</v>
      </c>
      <c r="E13" s="15">
        <f t="shared" ref="E13:M13" si="3">E12*(1+$O$7)^($D$5-E11-1)</f>
        <v>0.21601818181818183</v>
      </c>
      <c r="F13" s="15">
        <f t="shared" si="3"/>
        <v>0.21405438016528924</v>
      </c>
      <c r="G13" s="15">
        <f t="shared" si="3"/>
        <v>0.21210843125469572</v>
      </c>
      <c r="H13" s="15">
        <f t="shared" si="3"/>
        <v>0.21018017278874393</v>
      </c>
      <c r="I13" s="15">
        <f t="shared" si="3"/>
        <v>0.20444798625814184</v>
      </c>
      <c r="J13" s="15">
        <f t="shared" si="3"/>
        <v>0.19887213208746521</v>
      </c>
      <c r="K13" s="15">
        <f t="shared" si="3"/>
        <v>0.193448346666898</v>
      </c>
      <c r="L13" s="15">
        <f t="shared" si="3"/>
        <v>0.18817248266689171</v>
      </c>
      <c r="M13" s="15">
        <f t="shared" si="3"/>
        <v>0.18304050586688556</v>
      </c>
      <c r="N13" s="15">
        <f>N12*(1+$O$7)^($D$5-N11-1)</f>
        <v>3.1727021016926829</v>
      </c>
      <c r="O13" s="12">
        <f>O7</f>
        <v>0.1</v>
      </c>
      <c r="P13" s="1" t="s">
        <v>8</v>
      </c>
    </row>
    <row r="14" spans="2:20" ht="14" thickBot="1">
      <c r="C14" s="17" t="s">
        <v>11</v>
      </c>
      <c r="D14" s="18">
        <f>SUM(D13:N13)</f>
        <v>5.2110447212658757</v>
      </c>
      <c r="E14" s="19"/>
      <c r="F14" s="19"/>
      <c r="G14" s="19"/>
      <c r="H14" s="19"/>
      <c r="I14" s="19"/>
      <c r="J14" s="19"/>
      <c r="K14" s="19"/>
      <c r="L14" s="19"/>
      <c r="M14" s="19"/>
      <c r="N14" s="19"/>
      <c r="O14" s="34">
        <v>0.04</v>
      </c>
      <c r="P14" s="1" t="s">
        <v>71</v>
      </c>
      <c r="S14" s="39">
        <f>N12/M12</f>
        <v>17.333333333333332</v>
      </c>
      <c r="T14" s="1" t="s">
        <v>75</v>
      </c>
    </row>
    <row r="16" spans="2:20" ht="29" thickBot="1">
      <c r="N16" s="8" t="s">
        <v>2</v>
      </c>
      <c r="O16" s="9" t="s">
        <v>3</v>
      </c>
    </row>
    <row r="17" spans="2:20" ht="16">
      <c r="B17" s="1" t="s">
        <v>12</v>
      </c>
      <c r="C17" s="10" t="str">
        <f>C11</f>
        <v>DIVIDEND PER SHARE</v>
      </c>
      <c r="D17" s="11">
        <f>D5</f>
        <v>1</v>
      </c>
      <c r="E17" s="11">
        <f t="shared" ref="E17:M17" si="4">D17+1</f>
        <v>2</v>
      </c>
      <c r="F17" s="11">
        <f t="shared" si="4"/>
        <v>3</v>
      </c>
      <c r="G17" s="11">
        <f t="shared" si="4"/>
        <v>4</v>
      </c>
      <c r="H17" s="11">
        <f t="shared" si="4"/>
        <v>5</v>
      </c>
      <c r="I17" s="11">
        <f t="shared" si="4"/>
        <v>6</v>
      </c>
      <c r="J17" s="11">
        <f t="shared" si="4"/>
        <v>7</v>
      </c>
      <c r="K17" s="11">
        <f t="shared" si="4"/>
        <v>8</v>
      </c>
      <c r="L17" s="11">
        <f t="shared" si="4"/>
        <v>9</v>
      </c>
      <c r="M17" s="11">
        <f t="shared" si="4"/>
        <v>10</v>
      </c>
      <c r="N17" s="11">
        <f>N5</f>
        <v>10</v>
      </c>
      <c r="O17" s="12">
        <v>7.0000000000000007E-2</v>
      </c>
      <c r="P17" s="1" t="s">
        <v>6</v>
      </c>
    </row>
    <row r="18" spans="2:20" ht="16">
      <c r="B18" s="1" t="s">
        <v>23</v>
      </c>
      <c r="C18" s="14">
        <f>C6</f>
        <v>0.22</v>
      </c>
      <c r="D18" s="15">
        <f>C18*(1+$O$17)</f>
        <v>0.23540000000000003</v>
      </c>
      <c r="E18" s="15">
        <f>D18*(1+$O$17)</f>
        <v>0.25187800000000005</v>
      </c>
      <c r="F18" s="15">
        <f>E18*(1+$O$17)</f>
        <v>0.26950946000000009</v>
      </c>
      <c r="G18" s="15">
        <f>F18*(1+$O$17)</f>
        <v>0.28837512220000011</v>
      </c>
      <c r="H18" s="15">
        <f>G18*(1+$O$17)</f>
        <v>0.30856138075400014</v>
      </c>
      <c r="I18" s="15">
        <f>H18*(1+$O$18)</f>
        <v>0.32398944979170013</v>
      </c>
      <c r="J18" s="15">
        <f>I18*(1+$O$18)</f>
        <v>0.34018892228128517</v>
      </c>
      <c r="K18" s="15">
        <f>J18*(1+$O$18)</f>
        <v>0.35719836839534946</v>
      </c>
      <c r="L18" s="15">
        <f>K18*(1+$O$18)</f>
        <v>0.37505828681511694</v>
      </c>
      <c r="M18" s="15">
        <f>L18*(1+$O$18)</f>
        <v>0.39381120115587281</v>
      </c>
      <c r="N18" s="15">
        <f>M18*(1+O20)/(O19-O20)</f>
        <v>5.0210928147373783</v>
      </c>
      <c r="O18" s="12">
        <v>0.05</v>
      </c>
      <c r="P18" s="13" t="s">
        <v>7</v>
      </c>
    </row>
    <row r="19" spans="2:20" ht="16">
      <c r="C19" s="16"/>
      <c r="D19" s="15">
        <f>D18*(1+$O$19)^($D$17-D17-1)</f>
        <v>0.21400000000000002</v>
      </c>
      <c r="E19" s="15">
        <f t="shared" ref="E19:N19" si="5">E18*(1+$O$19)^($D$17-E17-1)</f>
        <v>0.20816363636363638</v>
      </c>
      <c r="F19" s="15">
        <f t="shared" si="5"/>
        <v>0.20248644628099174</v>
      </c>
      <c r="G19" s="15">
        <f t="shared" si="5"/>
        <v>0.19696408865514653</v>
      </c>
      <c r="H19" s="15">
        <f t="shared" si="5"/>
        <v>0.19159234078273343</v>
      </c>
      <c r="I19" s="15">
        <f t="shared" si="5"/>
        <v>0.18288359801988191</v>
      </c>
      <c r="J19" s="15">
        <f t="shared" si="5"/>
        <v>0.17457070720079634</v>
      </c>
      <c r="K19" s="15">
        <f t="shared" si="5"/>
        <v>0.16663567505530563</v>
      </c>
      <c r="L19" s="15">
        <f t="shared" si="5"/>
        <v>0.15906132618915536</v>
      </c>
      <c r="M19" s="15">
        <f t="shared" si="5"/>
        <v>0.15183126590783011</v>
      </c>
      <c r="N19" s="15">
        <f t="shared" si="5"/>
        <v>1.9358486403248338</v>
      </c>
      <c r="O19" s="12">
        <f>O13</f>
        <v>0.1</v>
      </c>
      <c r="P19" s="1" t="s">
        <v>8</v>
      </c>
    </row>
    <row r="20" spans="2:20" ht="14" thickBot="1">
      <c r="C20" s="17" t="s">
        <v>11</v>
      </c>
      <c r="D20" s="18">
        <f>SUM(D19:N19)</f>
        <v>3.784037724780311</v>
      </c>
      <c r="E20" s="19"/>
      <c r="F20" s="19"/>
      <c r="G20" s="19"/>
      <c r="H20" s="19"/>
      <c r="I20" s="19"/>
      <c r="J20" s="19"/>
      <c r="K20" s="19"/>
      <c r="L20" s="19"/>
      <c r="M20" s="19"/>
      <c r="N20" s="19"/>
      <c r="O20" s="34">
        <v>0.02</v>
      </c>
      <c r="P20" s="1" t="s">
        <v>71</v>
      </c>
      <c r="S20" s="39">
        <f>N18/M18</f>
        <v>12.75</v>
      </c>
      <c r="T20" s="1" t="s">
        <v>75</v>
      </c>
    </row>
    <row r="21" spans="2:20" ht="14" thickBot="1"/>
    <row r="22" spans="2:20" ht="14" thickBot="1">
      <c r="C22" s="21" t="s">
        <v>13</v>
      </c>
      <c r="D22" s="22" t="s">
        <v>14</v>
      </c>
      <c r="E22" s="22" t="s">
        <v>15</v>
      </c>
      <c r="F22" s="23" t="s">
        <v>16</v>
      </c>
    </row>
    <row r="23" spans="2:20">
      <c r="C23" s="24" t="s">
        <v>17</v>
      </c>
      <c r="D23" s="25">
        <v>0.3</v>
      </c>
      <c r="E23" s="15">
        <f>D8</f>
        <v>8.0778640526944852</v>
      </c>
      <c r="F23" s="26">
        <f>E23*D23</f>
        <v>2.4233592158083455</v>
      </c>
    </row>
    <row r="24" spans="2:20">
      <c r="C24" s="24" t="s">
        <v>18</v>
      </c>
      <c r="D24" s="25">
        <v>0.4</v>
      </c>
      <c r="E24" s="15">
        <f>D14</f>
        <v>5.2110447212658757</v>
      </c>
      <c r="F24" s="26">
        <f>E24*D24</f>
        <v>2.0844178885063505</v>
      </c>
    </row>
    <row r="25" spans="2:20" ht="14" thickBot="1">
      <c r="C25" s="27" t="s">
        <v>19</v>
      </c>
      <c r="D25" s="28">
        <v>0.3</v>
      </c>
      <c r="E25" s="29">
        <f>D20</f>
        <v>3.784037724780311</v>
      </c>
      <c r="F25" s="30">
        <f>E25*D25</f>
        <v>1.1352113174340932</v>
      </c>
    </row>
    <row r="26" spans="2:20" ht="14" thickBot="1">
      <c r="E26" s="31" t="s">
        <v>20</v>
      </c>
      <c r="F26" s="32">
        <f>SUM(F23:F25)</f>
        <v>5.6429884217487896</v>
      </c>
    </row>
    <row r="30" spans="2:20" ht="23">
      <c r="C30" s="35"/>
    </row>
  </sheetData>
  <conditionalFormatting sqref="D3">
    <cfRule type="containsText" dxfId="43" priority="1" operator="containsText" text="overvalued">
      <formula>NOT(ISERROR(SEARCH("overvalued",D3)))</formula>
    </cfRule>
    <cfRule type="containsText" dxfId="42" priority="2" operator="containsText" text="undervalued">
      <formula>NOT(ISERROR(SEARCH("undervalued",D3)))</formula>
    </cfRule>
  </conditionalFormatting>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0000"/>
  </sheetPr>
  <dimension ref="B1:T30"/>
  <sheetViews>
    <sheetView workbookViewId="0">
      <selection activeCell="O7" sqref="O7"/>
    </sheetView>
  </sheetViews>
  <sheetFormatPr baseColWidth="10" defaultColWidth="11.5" defaultRowHeight="13"/>
  <cols>
    <col min="1" max="1" width="4.33203125" style="1" customWidth="1"/>
    <col min="2" max="2" width="11.5" style="1"/>
    <col min="3" max="3" width="23" style="1" customWidth="1"/>
    <col min="4" max="4" width="10.6640625" style="1" bestFit="1" customWidth="1"/>
    <col min="5" max="5" width="7.5" style="1" customWidth="1"/>
    <col min="6" max="6" width="9.6640625" style="1" customWidth="1"/>
    <col min="7" max="13" width="7" style="1" customWidth="1"/>
    <col min="14" max="14" width="10.6640625" style="1" bestFit="1" customWidth="1"/>
    <col min="15" max="15" width="11.5" style="1"/>
    <col min="16" max="16" width="20" style="1" customWidth="1"/>
    <col min="17" max="16384" width="11.5" style="1"/>
  </cols>
  <sheetData>
    <row r="1" spans="2:20">
      <c r="S1" s="2" t="s">
        <v>0</v>
      </c>
    </row>
    <row r="2" spans="2:20" ht="24">
      <c r="B2" s="36" t="str">
        <f ca="1">MID(CELL("filename",A1),FIND("]",CELL("filename",A1))+1,255)</f>
        <v>GlobalMed</v>
      </c>
      <c r="C2" s="4"/>
      <c r="D2" s="3"/>
      <c r="P2"/>
      <c r="Q2"/>
      <c r="S2" s="5" t="s">
        <v>1</v>
      </c>
    </row>
    <row r="3" spans="2:20">
      <c r="D3" s="6"/>
    </row>
    <row r="4" spans="2:20" ht="29" thickBot="1">
      <c r="B4" s="7"/>
      <c r="N4" s="8" t="s">
        <v>2</v>
      </c>
      <c r="O4" s="9" t="s">
        <v>3</v>
      </c>
      <c r="Q4" s="1" t="s">
        <v>4</v>
      </c>
    </row>
    <row r="5" spans="2:20" ht="16">
      <c r="B5" s="1" t="s">
        <v>5</v>
      </c>
      <c r="C5" s="42" t="s">
        <v>79</v>
      </c>
      <c r="D5" s="11">
        <v>1</v>
      </c>
      <c r="E5" s="11">
        <f t="shared" ref="E5:M5" si="0">D5+1</f>
        <v>2</v>
      </c>
      <c r="F5" s="11">
        <f t="shared" si="0"/>
        <v>3</v>
      </c>
      <c r="G5" s="11">
        <f t="shared" si="0"/>
        <v>4</v>
      </c>
      <c r="H5" s="11">
        <f t="shared" si="0"/>
        <v>5</v>
      </c>
      <c r="I5" s="11">
        <f t="shared" si="0"/>
        <v>6</v>
      </c>
      <c r="J5" s="11">
        <f t="shared" si="0"/>
        <v>7</v>
      </c>
      <c r="K5" s="11">
        <f t="shared" si="0"/>
        <v>8</v>
      </c>
      <c r="L5" s="11">
        <f t="shared" si="0"/>
        <v>9</v>
      </c>
      <c r="M5" s="11">
        <f t="shared" si="0"/>
        <v>10</v>
      </c>
      <c r="N5" s="11">
        <v>10</v>
      </c>
      <c r="O5" s="12">
        <v>0.04</v>
      </c>
      <c r="P5" s="1" t="s">
        <v>6</v>
      </c>
      <c r="R5" s="13"/>
    </row>
    <row r="6" spans="2:20" ht="16">
      <c r="B6" s="1" t="s">
        <v>21</v>
      </c>
      <c r="C6" s="14">
        <v>0.95</v>
      </c>
      <c r="D6" s="15">
        <f>C6*(1+$O$5)</f>
        <v>0.98799999999999999</v>
      </c>
      <c r="E6" s="15">
        <f>D6*(1+$O$5)</f>
        <v>1.02752</v>
      </c>
      <c r="F6" s="15">
        <f>E6*(1+$O$5)</f>
        <v>1.0686207999999999</v>
      </c>
      <c r="G6" s="15">
        <f>F6*(1+$O$5)</f>
        <v>1.111365632</v>
      </c>
      <c r="H6" s="15">
        <f>G6*(1+$O$5)</f>
        <v>1.15582025728</v>
      </c>
      <c r="I6" s="15">
        <f>H6*(1+$O$6)</f>
        <v>1.1904948649984002</v>
      </c>
      <c r="J6" s="15">
        <f>I6*(1+$O$6)</f>
        <v>1.2262097109483523</v>
      </c>
      <c r="K6" s="15">
        <f>J6*(1+$O$6)</f>
        <v>1.262996002276803</v>
      </c>
      <c r="L6" s="15">
        <f>K6*(1+$O$6)</f>
        <v>1.300885882345107</v>
      </c>
      <c r="M6" s="15">
        <f>L6*(1+$O$6)</f>
        <v>1.3399124588154603</v>
      </c>
      <c r="N6" s="15">
        <f>M6*(1+O8)/(O7-O8)</f>
        <v>35.507680158609695</v>
      </c>
      <c r="O6" s="12">
        <v>0.03</v>
      </c>
      <c r="P6" s="13" t="s">
        <v>7</v>
      </c>
      <c r="S6"/>
      <c r="T6"/>
    </row>
    <row r="7" spans="2:20" ht="16">
      <c r="C7" s="16"/>
      <c r="D7" s="15">
        <f>D6*(1+$O$7)^($D$5-D5-1)</f>
        <v>0.89818181818181819</v>
      </c>
      <c r="E7" s="15">
        <f t="shared" ref="E7:N7" si="1">E6*(1+$O$7)^($D$5-E5-1)</f>
        <v>0.84919008264462803</v>
      </c>
      <c r="F7" s="15">
        <f t="shared" si="1"/>
        <v>0.80287062359128447</v>
      </c>
      <c r="G7" s="15">
        <f t="shared" si="1"/>
        <v>0.75907768048630542</v>
      </c>
      <c r="H7" s="15">
        <f t="shared" si="1"/>
        <v>0.71767344336887051</v>
      </c>
      <c r="I7" s="15">
        <f t="shared" si="1"/>
        <v>0.67200331515448786</v>
      </c>
      <c r="J7" s="15">
        <f t="shared" si="1"/>
        <v>0.629239467826475</v>
      </c>
      <c r="K7" s="15">
        <f t="shared" si="1"/>
        <v>0.58919695623751756</v>
      </c>
      <c r="L7" s="15">
        <f t="shared" si="1"/>
        <v>0.55170260447694819</v>
      </c>
      <c r="M7" s="15">
        <f t="shared" si="1"/>
        <v>0.51659425691932415</v>
      </c>
      <c r="N7" s="15">
        <f t="shared" si="1"/>
        <v>13.689747808362089</v>
      </c>
      <c r="O7" s="12">
        <f>Dashboard!K1</f>
        <v>0.1</v>
      </c>
      <c r="P7" s="1" t="s">
        <v>8</v>
      </c>
      <c r="S7"/>
      <c r="T7"/>
    </row>
    <row r="8" spans="2:20" ht="14" thickBot="1">
      <c r="C8" s="17" t="s">
        <v>9</v>
      </c>
      <c r="D8" s="18">
        <f>SUM(D7:N7)</f>
        <v>20.675478057249748</v>
      </c>
      <c r="E8" s="19"/>
      <c r="F8" s="19"/>
      <c r="G8" s="19"/>
      <c r="H8" s="19"/>
      <c r="I8" s="19"/>
      <c r="J8" s="19"/>
      <c r="K8" s="19"/>
      <c r="L8" s="19"/>
      <c r="M8" s="19"/>
      <c r="N8" s="19"/>
      <c r="O8" s="34">
        <v>0.06</v>
      </c>
      <c r="P8" s="1" t="s">
        <v>71</v>
      </c>
      <c r="R8" s="20"/>
      <c r="S8" s="39">
        <f>N6/M6</f>
        <v>26.499999999999996</v>
      </c>
      <c r="T8" s="1" t="s">
        <v>75</v>
      </c>
    </row>
    <row r="10" spans="2:20" ht="31" thickBot="1">
      <c r="N10" s="8" t="s">
        <v>2</v>
      </c>
      <c r="O10" s="9" t="s">
        <v>3</v>
      </c>
      <c r="R10" s="33"/>
    </row>
    <row r="11" spans="2:20" ht="16">
      <c r="B11" s="1" t="s">
        <v>10</v>
      </c>
      <c r="C11" s="10" t="str">
        <f>C5</f>
        <v>DIVIDEND PER SHARE</v>
      </c>
      <c r="D11" s="11">
        <f>D5</f>
        <v>1</v>
      </c>
      <c r="E11" s="11">
        <f t="shared" ref="E11:M11" si="2">D11+1</f>
        <v>2</v>
      </c>
      <c r="F11" s="11">
        <f t="shared" si="2"/>
        <v>3</v>
      </c>
      <c r="G11" s="11">
        <f t="shared" si="2"/>
        <v>4</v>
      </c>
      <c r="H11" s="11">
        <f t="shared" si="2"/>
        <v>5</v>
      </c>
      <c r="I11" s="11">
        <f t="shared" si="2"/>
        <v>6</v>
      </c>
      <c r="J11" s="11">
        <f t="shared" si="2"/>
        <v>7</v>
      </c>
      <c r="K11" s="11">
        <f t="shared" si="2"/>
        <v>8</v>
      </c>
      <c r="L11" s="11">
        <f t="shared" si="2"/>
        <v>9</v>
      </c>
      <c r="M11" s="11">
        <f t="shared" si="2"/>
        <v>10</v>
      </c>
      <c r="N11" s="11">
        <f>N5</f>
        <v>10</v>
      </c>
      <c r="O11" s="12">
        <v>0.02</v>
      </c>
      <c r="P11" s="1" t="s">
        <v>6</v>
      </c>
    </row>
    <row r="12" spans="2:20" ht="16">
      <c r="B12" s="1" t="s">
        <v>22</v>
      </c>
      <c r="C12" s="14">
        <f>C6</f>
        <v>0.95</v>
      </c>
      <c r="D12" s="15">
        <f>C12*(1+$O$11)</f>
        <v>0.96899999999999997</v>
      </c>
      <c r="E12" s="15">
        <f>D12*(1+$O$11)</f>
        <v>0.98838000000000004</v>
      </c>
      <c r="F12" s="15">
        <f>E12*(1+$O$11)</f>
        <v>1.0081476</v>
      </c>
      <c r="G12" s="15">
        <f>F12*(1+$O$11)</f>
        <v>1.028310552</v>
      </c>
      <c r="H12" s="15">
        <f>G12*(1+$O$11)</f>
        <v>1.04887676304</v>
      </c>
      <c r="I12" s="15">
        <f>H12*(1+$O$12)</f>
        <v>1.0593655306704</v>
      </c>
      <c r="J12" s="15">
        <f>I12*(1+$O$12)</f>
        <v>1.069959185977104</v>
      </c>
      <c r="K12" s="15">
        <f>J12*(1+$O$12)</f>
        <v>1.080658777836875</v>
      </c>
      <c r="L12" s="15">
        <f>K12*(1+$O$12)</f>
        <v>1.0914653656152438</v>
      </c>
      <c r="M12" s="15">
        <f>L12*(1+$O$12)</f>
        <v>1.1023800192713962</v>
      </c>
      <c r="N12" s="15">
        <f>M12*(1+O14)/(O13-O14)</f>
        <v>19.107920334037534</v>
      </c>
      <c r="O12" s="12">
        <v>0.01</v>
      </c>
      <c r="P12" s="13" t="s">
        <v>7</v>
      </c>
    </row>
    <row r="13" spans="2:20" ht="16">
      <c r="C13" s="16"/>
      <c r="D13" s="15">
        <f>D12*(1+$O$13)^($D$11-D11-1)</f>
        <v>0.88090909090909086</v>
      </c>
      <c r="E13" s="15">
        <f t="shared" ref="E13:M13" si="3">E12*(1+$O$7)^($D$5-E11-1)</f>
        <v>0.81684297520661153</v>
      </c>
      <c r="F13" s="15">
        <f t="shared" si="3"/>
        <v>0.75743621337340328</v>
      </c>
      <c r="G13" s="15">
        <f t="shared" si="3"/>
        <v>0.70234994330988298</v>
      </c>
      <c r="H13" s="15">
        <f t="shared" si="3"/>
        <v>0.65126994743280053</v>
      </c>
      <c r="I13" s="15">
        <f t="shared" si="3"/>
        <v>0.59798422446102595</v>
      </c>
      <c r="J13" s="15">
        <f t="shared" si="3"/>
        <v>0.54905824245966917</v>
      </c>
      <c r="K13" s="15">
        <f t="shared" si="3"/>
        <v>0.50413529534933266</v>
      </c>
      <c r="L13" s="15">
        <f t="shared" si="3"/>
        <v>0.4628878620934781</v>
      </c>
      <c r="M13" s="15">
        <f t="shared" si="3"/>
        <v>0.4250152188312844</v>
      </c>
      <c r="N13" s="15">
        <f>N12*(1+$O$7)^($D$5-N11-1)</f>
        <v>7.3669304597422629</v>
      </c>
      <c r="O13" s="12">
        <f>O7</f>
        <v>0.1</v>
      </c>
      <c r="P13" s="1" t="s">
        <v>8</v>
      </c>
    </row>
    <row r="14" spans="2:20" ht="14" thickBot="1">
      <c r="C14" s="17" t="s">
        <v>11</v>
      </c>
      <c r="D14" s="18">
        <f>SUM(D13:N13)</f>
        <v>13.714819473168841</v>
      </c>
      <c r="E14" s="19"/>
      <c r="F14" s="19"/>
      <c r="G14" s="19"/>
      <c r="H14" s="19"/>
      <c r="I14" s="19"/>
      <c r="J14" s="19"/>
      <c r="K14" s="19"/>
      <c r="L14" s="19"/>
      <c r="M14" s="19"/>
      <c r="N14" s="19"/>
      <c r="O14" s="34">
        <v>0.04</v>
      </c>
      <c r="P14" s="1" t="s">
        <v>71</v>
      </c>
      <c r="S14" s="39">
        <f>N12/M12</f>
        <v>17.333333333333332</v>
      </c>
      <c r="T14" s="1" t="s">
        <v>75</v>
      </c>
    </row>
    <row r="16" spans="2:20" ht="29" thickBot="1">
      <c r="N16" s="8" t="s">
        <v>2</v>
      </c>
      <c r="O16" s="9" t="s">
        <v>3</v>
      </c>
    </row>
    <row r="17" spans="2:20" ht="16">
      <c r="B17" s="1" t="s">
        <v>12</v>
      </c>
      <c r="C17" s="10" t="str">
        <f>C11</f>
        <v>DIVIDEND PER SHARE</v>
      </c>
      <c r="D17" s="11">
        <f>D5</f>
        <v>1</v>
      </c>
      <c r="E17" s="11">
        <f t="shared" ref="E17:M17" si="4">D17+1</f>
        <v>2</v>
      </c>
      <c r="F17" s="11">
        <f t="shared" si="4"/>
        <v>3</v>
      </c>
      <c r="G17" s="11">
        <f t="shared" si="4"/>
        <v>4</v>
      </c>
      <c r="H17" s="11">
        <f t="shared" si="4"/>
        <v>5</v>
      </c>
      <c r="I17" s="11">
        <f t="shared" si="4"/>
        <v>6</v>
      </c>
      <c r="J17" s="11">
        <f t="shared" si="4"/>
        <v>7</v>
      </c>
      <c r="K17" s="11">
        <f t="shared" si="4"/>
        <v>8</v>
      </c>
      <c r="L17" s="11">
        <f t="shared" si="4"/>
        <v>9</v>
      </c>
      <c r="M17" s="11">
        <f t="shared" si="4"/>
        <v>10</v>
      </c>
      <c r="N17" s="11">
        <f>N5</f>
        <v>10</v>
      </c>
      <c r="O17" s="12">
        <v>0</v>
      </c>
      <c r="P17" s="1" t="s">
        <v>6</v>
      </c>
    </row>
    <row r="18" spans="2:20" ht="16">
      <c r="B18" s="1" t="s">
        <v>23</v>
      </c>
      <c r="C18" s="14">
        <f>C6</f>
        <v>0.95</v>
      </c>
      <c r="D18" s="15">
        <f>C18*(1+$O$17)</f>
        <v>0.95</v>
      </c>
      <c r="E18" s="15">
        <f>D18*(1+$O$17)</f>
        <v>0.95</v>
      </c>
      <c r="F18" s="15">
        <f>E18*(1+$O$17)</f>
        <v>0.95</v>
      </c>
      <c r="G18" s="15">
        <f>F18*(1+$O$17)</f>
        <v>0.95</v>
      </c>
      <c r="H18" s="15">
        <f>G18*(1+$O$17)</f>
        <v>0.95</v>
      </c>
      <c r="I18" s="15">
        <f>H18*(1+$O$18)</f>
        <v>0.9405</v>
      </c>
      <c r="J18" s="15">
        <f>I18*(1+$O$18)</f>
        <v>0.93109500000000001</v>
      </c>
      <c r="K18" s="15">
        <f>J18*(1+$O$18)</f>
        <v>0.92178404999999997</v>
      </c>
      <c r="L18" s="15">
        <f>K18*(1+$O$18)</f>
        <v>0.9125662095</v>
      </c>
      <c r="M18" s="15">
        <f>L18*(1+$O$18)</f>
        <v>0.90344054740500002</v>
      </c>
      <c r="N18" s="15">
        <f>M18*(1+O20)/(O19-O20)</f>
        <v>11.518866979413749</v>
      </c>
      <c r="O18" s="12">
        <v>-0.01</v>
      </c>
      <c r="P18" s="13" t="s">
        <v>7</v>
      </c>
    </row>
    <row r="19" spans="2:20" ht="16">
      <c r="C19" s="16"/>
      <c r="D19" s="15">
        <f>D18*(1+$O$19)^($D$17-D17-1)</f>
        <v>0.86363636363636354</v>
      </c>
      <c r="E19" s="15">
        <f t="shared" ref="E19:N19" si="5">E18*(1+$O$19)^($D$17-E17-1)</f>
        <v>0.78512396694214859</v>
      </c>
      <c r="F19" s="15">
        <f t="shared" si="5"/>
        <v>0.71374906085649859</v>
      </c>
      <c r="G19" s="15">
        <f t="shared" si="5"/>
        <v>0.64886278259681696</v>
      </c>
      <c r="H19" s="15">
        <f t="shared" si="5"/>
        <v>0.58987525690619713</v>
      </c>
      <c r="I19" s="15">
        <f t="shared" si="5"/>
        <v>0.53088773121557753</v>
      </c>
      <c r="J19" s="15">
        <f t="shared" si="5"/>
        <v>0.47779895809401962</v>
      </c>
      <c r="K19" s="15">
        <f t="shared" si="5"/>
        <v>0.43001906228461767</v>
      </c>
      <c r="L19" s="15">
        <f t="shared" si="5"/>
        <v>0.38701715605615589</v>
      </c>
      <c r="M19" s="15">
        <f t="shared" si="5"/>
        <v>0.34831544045054025</v>
      </c>
      <c r="N19" s="15">
        <f t="shared" si="5"/>
        <v>4.4410218657443883</v>
      </c>
      <c r="O19" s="12">
        <f>O13</f>
        <v>0.1</v>
      </c>
      <c r="P19" s="1" t="s">
        <v>8</v>
      </c>
    </row>
    <row r="20" spans="2:20" ht="14" thickBot="1">
      <c r="C20" s="17" t="s">
        <v>11</v>
      </c>
      <c r="D20" s="18">
        <f>SUM(D19:N19)</f>
        <v>10.216307644783324</v>
      </c>
      <c r="E20" s="19"/>
      <c r="F20" s="19"/>
      <c r="G20" s="19"/>
      <c r="H20" s="19"/>
      <c r="I20" s="19"/>
      <c r="J20" s="19"/>
      <c r="K20" s="19"/>
      <c r="L20" s="19"/>
      <c r="M20" s="19"/>
      <c r="N20" s="19"/>
      <c r="O20" s="34">
        <v>0.02</v>
      </c>
      <c r="P20" s="1" t="s">
        <v>71</v>
      </c>
      <c r="S20" s="39">
        <f>N18/M18</f>
        <v>12.749999999999998</v>
      </c>
      <c r="T20" s="1" t="s">
        <v>75</v>
      </c>
    </row>
    <row r="21" spans="2:20" ht="14" thickBot="1"/>
    <row r="22" spans="2:20" ht="14" thickBot="1">
      <c r="C22" s="21" t="s">
        <v>13</v>
      </c>
      <c r="D22" s="22" t="s">
        <v>14</v>
      </c>
      <c r="E22" s="22" t="s">
        <v>15</v>
      </c>
      <c r="F22" s="23" t="s">
        <v>16</v>
      </c>
    </row>
    <row r="23" spans="2:20">
      <c r="C23" s="24" t="s">
        <v>17</v>
      </c>
      <c r="D23" s="25">
        <v>0.3</v>
      </c>
      <c r="E23" s="15">
        <f>D8</f>
        <v>20.675478057249748</v>
      </c>
      <c r="F23" s="26">
        <f>E23*D23</f>
        <v>6.2026434171749241</v>
      </c>
    </row>
    <row r="24" spans="2:20">
      <c r="C24" s="24" t="s">
        <v>18</v>
      </c>
      <c r="D24" s="25">
        <v>0.4</v>
      </c>
      <c r="E24" s="15">
        <f>D14</f>
        <v>13.714819473168841</v>
      </c>
      <c r="F24" s="26">
        <f>E24*D24</f>
        <v>5.4859277892675369</v>
      </c>
    </row>
    <row r="25" spans="2:20" ht="14" thickBot="1">
      <c r="C25" s="27" t="s">
        <v>19</v>
      </c>
      <c r="D25" s="28">
        <v>0.3</v>
      </c>
      <c r="E25" s="29">
        <f>D20</f>
        <v>10.216307644783324</v>
      </c>
      <c r="F25" s="30">
        <f>E25*D25</f>
        <v>3.0648922934349971</v>
      </c>
    </row>
    <row r="26" spans="2:20" ht="14" thickBot="1">
      <c r="E26" s="31" t="s">
        <v>20</v>
      </c>
      <c r="F26" s="32">
        <f>SUM(F23:F25)</f>
        <v>14.753463499877459</v>
      </c>
    </row>
    <row r="30" spans="2:20" ht="23">
      <c r="C30" s="35"/>
    </row>
  </sheetData>
  <conditionalFormatting sqref="D3">
    <cfRule type="containsText" dxfId="41" priority="1" operator="containsText" text="overvalued">
      <formula>NOT(ISERROR(SEARCH("overvalued",D3)))</formula>
    </cfRule>
    <cfRule type="containsText" dxfId="40" priority="2" operator="containsText" text="undervalued">
      <formula>NOT(ISERROR(SEARCH("undervalued",D3)))</formula>
    </cfRule>
  </conditionalFormatting>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T30"/>
  <sheetViews>
    <sheetView workbookViewId="0">
      <selection activeCell="O7" sqref="O7"/>
    </sheetView>
  </sheetViews>
  <sheetFormatPr baseColWidth="10" defaultColWidth="11.5" defaultRowHeight="13"/>
  <cols>
    <col min="1" max="1" width="4.33203125" style="1" customWidth="1"/>
    <col min="2" max="2" width="11.5" style="1"/>
    <col min="3" max="3" width="23" style="1" customWidth="1"/>
    <col min="4" max="4" width="10.6640625" style="1" bestFit="1" customWidth="1"/>
    <col min="5" max="5" width="7.5" style="1" customWidth="1"/>
    <col min="6" max="6" width="9.6640625" style="1" customWidth="1"/>
    <col min="7" max="13" width="7" style="1" customWidth="1"/>
    <col min="14" max="14" width="10.6640625" style="1" bestFit="1" customWidth="1"/>
    <col min="15" max="15" width="11.5" style="1"/>
    <col min="16" max="16" width="20" style="1" customWidth="1"/>
    <col min="17" max="16384" width="11.5" style="1"/>
  </cols>
  <sheetData>
    <row r="1" spans="2:20">
      <c r="S1" s="2" t="s">
        <v>0</v>
      </c>
    </row>
    <row r="2" spans="2:20" ht="24">
      <c r="B2" s="36" t="str">
        <f ca="1">MID(CELL("filename",A1),FIND("]",CELL("filename",A1))+1,255)</f>
        <v>BA</v>
      </c>
      <c r="C2" s="4"/>
      <c r="D2" s="3"/>
      <c r="P2"/>
      <c r="Q2"/>
      <c r="S2" s="5" t="s">
        <v>1</v>
      </c>
    </row>
    <row r="3" spans="2:20">
      <c r="D3" s="6"/>
    </row>
    <row r="4" spans="2:20" ht="29" thickBot="1">
      <c r="B4" s="7"/>
      <c r="N4" s="8" t="s">
        <v>2</v>
      </c>
      <c r="O4" s="9" t="s">
        <v>3</v>
      </c>
      <c r="Q4" s="1" t="s">
        <v>4</v>
      </c>
    </row>
    <row r="5" spans="2:20" ht="16">
      <c r="B5" s="1" t="s">
        <v>5</v>
      </c>
      <c r="C5" s="10" t="s">
        <v>24</v>
      </c>
      <c r="D5" s="11">
        <v>1</v>
      </c>
      <c r="E5" s="11">
        <f t="shared" ref="E5:M5" si="0">D5+1</f>
        <v>2</v>
      </c>
      <c r="F5" s="11">
        <f t="shared" si="0"/>
        <v>3</v>
      </c>
      <c r="G5" s="11">
        <f t="shared" si="0"/>
        <v>4</v>
      </c>
      <c r="H5" s="11">
        <f t="shared" si="0"/>
        <v>5</v>
      </c>
      <c r="I5" s="11">
        <f t="shared" si="0"/>
        <v>6</v>
      </c>
      <c r="J5" s="11">
        <f t="shared" si="0"/>
        <v>7</v>
      </c>
      <c r="K5" s="11">
        <f t="shared" si="0"/>
        <v>8</v>
      </c>
      <c r="L5" s="11">
        <f t="shared" si="0"/>
        <v>9</v>
      </c>
      <c r="M5" s="11">
        <f t="shared" si="0"/>
        <v>10</v>
      </c>
      <c r="N5" s="11">
        <v>10</v>
      </c>
      <c r="O5" s="12">
        <v>0.11</v>
      </c>
      <c r="P5" s="1" t="s">
        <v>6</v>
      </c>
      <c r="R5" s="13"/>
    </row>
    <row r="6" spans="2:20" ht="16">
      <c r="B6" s="1" t="s">
        <v>21</v>
      </c>
      <c r="C6" s="14">
        <v>13.23</v>
      </c>
      <c r="D6" s="15">
        <f>C6*(1+$O$5)</f>
        <v>14.685300000000002</v>
      </c>
      <c r="E6" s="15">
        <f>D6*(1+$O$5)</f>
        <v>16.300683000000003</v>
      </c>
      <c r="F6" s="15">
        <f>E6*(1+$O$5)</f>
        <v>18.093758130000005</v>
      </c>
      <c r="G6" s="15">
        <f>F6*(1+$O$5)</f>
        <v>20.084071524300008</v>
      </c>
      <c r="H6" s="15">
        <f>G6*(1+$O$5)</f>
        <v>22.293319391973011</v>
      </c>
      <c r="I6" s="15">
        <f>H6*(1+$O$6)</f>
        <v>24.299718137250583</v>
      </c>
      <c r="J6" s="15">
        <f>I6*(1+$O$6)</f>
        <v>26.486692769603138</v>
      </c>
      <c r="K6" s="15">
        <f>J6*(1+$O$6)</f>
        <v>28.870495118867424</v>
      </c>
      <c r="L6" s="15">
        <f>K6*(1+$O$6)</f>
        <v>31.468839679565495</v>
      </c>
      <c r="M6" s="15">
        <f>L6*(1+$O$6)</f>
        <v>34.301035250726393</v>
      </c>
      <c r="N6" s="15">
        <f>M6*(1+O8)/(O7-O8)</f>
        <v>908.97743414424929</v>
      </c>
      <c r="O6" s="12">
        <v>0.09</v>
      </c>
      <c r="P6" s="13" t="s">
        <v>7</v>
      </c>
      <c r="S6"/>
      <c r="T6"/>
    </row>
    <row r="7" spans="2:20" ht="16">
      <c r="C7" s="16"/>
      <c r="D7" s="15">
        <f>D6*(1+$O$7)^($D$5-D5-1)</f>
        <v>13.350272727272728</v>
      </c>
      <c r="E7" s="15">
        <f t="shared" ref="E7:N7" si="1">E6*(1+$O$7)^($D$5-E5-1)</f>
        <v>13.471638842975208</v>
      </c>
      <c r="F7" s="15">
        <f t="shared" si="1"/>
        <v>13.594108287002253</v>
      </c>
      <c r="G7" s="15">
        <f t="shared" si="1"/>
        <v>13.717691089611368</v>
      </c>
      <c r="H7" s="15">
        <f t="shared" si="1"/>
        <v>13.842397372244196</v>
      </c>
      <c r="I7" s="15">
        <f t="shared" si="1"/>
        <v>13.716557396132886</v>
      </c>
      <c r="J7" s="15">
        <f t="shared" si="1"/>
        <v>13.591861419804404</v>
      </c>
      <c r="K7" s="15">
        <f t="shared" si="1"/>
        <v>13.46829904326073</v>
      </c>
      <c r="L7" s="15">
        <f t="shared" si="1"/>
        <v>13.345859961049269</v>
      </c>
      <c r="M7" s="15">
        <f t="shared" si="1"/>
        <v>13.224533961403367</v>
      </c>
      <c r="N7" s="15">
        <f t="shared" si="1"/>
        <v>350.4501499771892</v>
      </c>
      <c r="O7" s="12">
        <f>Dashboard!K1</f>
        <v>0.1</v>
      </c>
      <c r="P7" s="1" t="s">
        <v>8</v>
      </c>
      <c r="S7"/>
      <c r="T7"/>
    </row>
    <row r="8" spans="2:20" ht="14" thickBot="1">
      <c r="C8" s="17" t="s">
        <v>9</v>
      </c>
      <c r="D8" s="18">
        <f>SUM(D7:N7)</f>
        <v>485.77337007794563</v>
      </c>
      <c r="E8" s="19"/>
      <c r="F8" s="19"/>
      <c r="G8" s="19"/>
      <c r="H8" s="19"/>
      <c r="I8" s="19"/>
      <c r="J8" s="19"/>
      <c r="K8" s="19"/>
      <c r="L8" s="19"/>
      <c r="M8" s="19"/>
      <c r="N8" s="19"/>
      <c r="O8" s="34">
        <v>0.06</v>
      </c>
      <c r="P8" s="1" t="s">
        <v>71</v>
      </c>
      <c r="R8" s="20"/>
      <c r="S8" s="39">
        <f>N6/M6</f>
        <v>26.499999999999996</v>
      </c>
      <c r="T8" s="1" t="s">
        <v>75</v>
      </c>
    </row>
    <row r="10" spans="2:20" ht="31" thickBot="1">
      <c r="N10" s="8" t="s">
        <v>2</v>
      </c>
      <c r="O10" s="9" t="s">
        <v>3</v>
      </c>
      <c r="R10" s="33"/>
    </row>
    <row r="11" spans="2:20" ht="16">
      <c r="B11" s="1" t="s">
        <v>10</v>
      </c>
      <c r="C11" s="10" t="str">
        <f>C5</f>
        <v>FCF PER SHARE</v>
      </c>
      <c r="D11" s="11">
        <f>D5</f>
        <v>1</v>
      </c>
      <c r="E11" s="11">
        <f t="shared" ref="E11:M11" si="2">D11+1</f>
        <v>2</v>
      </c>
      <c r="F11" s="11">
        <f t="shared" si="2"/>
        <v>3</v>
      </c>
      <c r="G11" s="11">
        <f t="shared" si="2"/>
        <v>4</v>
      </c>
      <c r="H11" s="11">
        <f t="shared" si="2"/>
        <v>5</v>
      </c>
      <c r="I11" s="11">
        <f t="shared" si="2"/>
        <v>6</v>
      </c>
      <c r="J11" s="11">
        <f t="shared" si="2"/>
        <v>7</v>
      </c>
      <c r="K11" s="11">
        <f t="shared" si="2"/>
        <v>8</v>
      </c>
      <c r="L11" s="11">
        <f t="shared" si="2"/>
        <v>9</v>
      </c>
      <c r="M11" s="11">
        <f t="shared" si="2"/>
        <v>10</v>
      </c>
      <c r="N11" s="11">
        <f>N5</f>
        <v>10</v>
      </c>
      <c r="O11" s="12">
        <v>0.09</v>
      </c>
      <c r="P11" s="1" t="s">
        <v>6</v>
      </c>
    </row>
    <row r="12" spans="2:20" ht="16">
      <c r="B12" s="1" t="s">
        <v>22</v>
      </c>
      <c r="C12" s="14">
        <f>C6</f>
        <v>13.23</v>
      </c>
      <c r="D12" s="15">
        <f>C12*(1+$O$11)</f>
        <v>14.420700000000002</v>
      </c>
      <c r="E12" s="15">
        <f>D12*(1+$O$11)</f>
        <v>15.718563000000003</v>
      </c>
      <c r="F12" s="15">
        <f>E12*(1+$O$11)</f>
        <v>17.133233670000006</v>
      </c>
      <c r="G12" s="15">
        <f>F12*(1+$O$11)</f>
        <v>18.675224700300006</v>
      </c>
      <c r="H12" s="15">
        <f>G12*(1+$O$11)</f>
        <v>20.35599492332701</v>
      </c>
      <c r="I12" s="15">
        <f>H12*(1+$O$12)</f>
        <v>21.780914567959901</v>
      </c>
      <c r="J12" s="15">
        <f>I12*(1+$O$12)</f>
        <v>23.305578587717093</v>
      </c>
      <c r="K12" s="15">
        <f>J12*(1+$O$12)</f>
        <v>24.936969088857293</v>
      </c>
      <c r="L12" s="15">
        <f>K12*(1+$O$12)</f>
        <v>26.682556925077304</v>
      </c>
      <c r="M12" s="15">
        <f>L12*(1+$O$12)</f>
        <v>28.550335909832718</v>
      </c>
      <c r="N12" s="15">
        <f>M12*(1+O14)/(O13-O14)</f>
        <v>494.87248910376707</v>
      </c>
      <c r="O12" s="12">
        <v>7.0000000000000007E-2</v>
      </c>
      <c r="P12" s="13" t="s">
        <v>7</v>
      </c>
    </row>
    <row r="13" spans="2:20" ht="16">
      <c r="C13" s="16"/>
      <c r="D13" s="15">
        <f>D12*(1+$O$13)^($D$11-D11-1)</f>
        <v>13.109727272727273</v>
      </c>
      <c r="E13" s="15">
        <f t="shared" ref="E13:M13" si="3">E12*(1+$O$7)^($D$5-E11-1)</f>
        <v>12.990547933884299</v>
      </c>
      <c r="F13" s="15">
        <f t="shared" si="3"/>
        <v>12.87245204357626</v>
      </c>
      <c r="G13" s="15">
        <f t="shared" si="3"/>
        <v>12.755429752271022</v>
      </c>
      <c r="H13" s="15">
        <f t="shared" si="3"/>
        <v>12.639471299977648</v>
      </c>
      <c r="I13" s="15">
        <f t="shared" si="3"/>
        <v>12.294758446341895</v>
      </c>
      <c r="J13" s="15">
        <f t="shared" si="3"/>
        <v>11.959446852350748</v>
      </c>
      <c r="K13" s="15">
        <f t="shared" si="3"/>
        <v>11.633280120013911</v>
      </c>
      <c r="L13" s="15">
        <f t="shared" si="3"/>
        <v>11.316008844013533</v>
      </c>
      <c r="M13" s="15">
        <f t="shared" si="3"/>
        <v>11.007390420994982</v>
      </c>
      <c r="N13" s="15">
        <f>N12*(1+$O$7)^($D$5-N11-1)</f>
        <v>190.79476729724632</v>
      </c>
      <c r="O13" s="12">
        <f>O7</f>
        <v>0.1</v>
      </c>
      <c r="P13" s="1" t="s">
        <v>8</v>
      </c>
    </row>
    <row r="14" spans="2:20" ht="14" thickBot="1">
      <c r="C14" s="17" t="s">
        <v>11</v>
      </c>
      <c r="D14" s="18">
        <f>SUM(D13:N13)</f>
        <v>313.37328028339789</v>
      </c>
      <c r="E14" s="19"/>
      <c r="F14" s="19"/>
      <c r="G14" s="19"/>
      <c r="H14" s="19"/>
      <c r="I14" s="19"/>
      <c r="J14" s="19"/>
      <c r="K14" s="19"/>
      <c r="L14" s="19"/>
      <c r="M14" s="19"/>
      <c r="N14" s="19"/>
      <c r="O14" s="34">
        <v>0.04</v>
      </c>
      <c r="P14" s="1" t="s">
        <v>71</v>
      </c>
      <c r="S14" s="39">
        <f>N12/M12</f>
        <v>17.333333333333332</v>
      </c>
      <c r="T14" s="1" t="s">
        <v>75</v>
      </c>
    </row>
    <row r="16" spans="2:20" ht="29" thickBot="1">
      <c r="N16" s="8" t="s">
        <v>2</v>
      </c>
      <c r="O16" s="9" t="s">
        <v>3</v>
      </c>
    </row>
    <row r="17" spans="2:20" ht="16">
      <c r="B17" s="1" t="s">
        <v>12</v>
      </c>
      <c r="C17" s="10" t="str">
        <f>C11</f>
        <v>FCF PER SHARE</v>
      </c>
      <c r="D17" s="11">
        <f>D5</f>
        <v>1</v>
      </c>
      <c r="E17" s="11">
        <f t="shared" ref="E17:M17" si="4">D17+1</f>
        <v>2</v>
      </c>
      <c r="F17" s="11">
        <f t="shared" si="4"/>
        <v>3</v>
      </c>
      <c r="G17" s="11">
        <f t="shared" si="4"/>
        <v>4</v>
      </c>
      <c r="H17" s="11">
        <f t="shared" si="4"/>
        <v>5</v>
      </c>
      <c r="I17" s="11">
        <f t="shared" si="4"/>
        <v>6</v>
      </c>
      <c r="J17" s="11">
        <f t="shared" si="4"/>
        <v>7</v>
      </c>
      <c r="K17" s="11">
        <f t="shared" si="4"/>
        <v>8</v>
      </c>
      <c r="L17" s="11">
        <f t="shared" si="4"/>
        <v>9</v>
      </c>
      <c r="M17" s="11">
        <f t="shared" si="4"/>
        <v>10</v>
      </c>
      <c r="N17" s="11">
        <f>N5</f>
        <v>10</v>
      </c>
      <c r="O17" s="12">
        <v>7.0000000000000007E-2</v>
      </c>
      <c r="P17" s="1" t="s">
        <v>6</v>
      </c>
    </row>
    <row r="18" spans="2:20" ht="16">
      <c r="B18" s="1" t="s">
        <v>23</v>
      </c>
      <c r="C18" s="14">
        <f>C6</f>
        <v>13.23</v>
      </c>
      <c r="D18" s="15">
        <f>C18*(1+$O$17)</f>
        <v>14.156100000000002</v>
      </c>
      <c r="E18" s="15">
        <f>D18*(1+$O$17)</f>
        <v>15.147027000000003</v>
      </c>
      <c r="F18" s="15">
        <f>E18*(1+$O$17)</f>
        <v>16.207318890000003</v>
      </c>
      <c r="G18" s="15">
        <f>F18*(1+$O$17)</f>
        <v>17.341831212300004</v>
      </c>
      <c r="H18" s="15">
        <f>G18*(1+$O$17)</f>
        <v>18.555759397161005</v>
      </c>
      <c r="I18" s="15">
        <f>H18*(1+$O$18)</f>
        <v>19.483547367019057</v>
      </c>
      <c r="J18" s="15">
        <f>I18*(1+$O$18)</f>
        <v>20.457724735370011</v>
      </c>
      <c r="K18" s="15">
        <f>J18*(1+$O$18)</f>
        <v>21.480610972138514</v>
      </c>
      <c r="L18" s="15">
        <f>K18*(1+$O$18)</f>
        <v>22.554641520745442</v>
      </c>
      <c r="M18" s="15">
        <f>L18*(1+$O$18)</f>
        <v>23.682373596782714</v>
      </c>
      <c r="N18" s="15">
        <f>M18*(1+O20)/(O19-O20)</f>
        <v>301.95026335897956</v>
      </c>
      <c r="O18" s="12">
        <v>0.05</v>
      </c>
      <c r="P18" s="13" t="s">
        <v>7</v>
      </c>
    </row>
    <row r="19" spans="2:20" ht="16">
      <c r="C19" s="16"/>
      <c r="D19" s="15">
        <f>D18*(1+$O$19)^($D$17-D17-1)</f>
        <v>12.86918181818182</v>
      </c>
      <c r="E19" s="15">
        <f t="shared" ref="E19:N19" si="5">E18*(1+$O$19)^($D$17-E17-1)</f>
        <v>12.518204132231407</v>
      </c>
      <c r="F19" s="15">
        <f t="shared" si="5"/>
        <v>12.176798564988729</v>
      </c>
      <c r="G19" s="15">
        <f t="shared" si="5"/>
        <v>11.844704058670855</v>
      </c>
      <c r="H19" s="15">
        <f t="shared" si="5"/>
        <v>11.521666675252558</v>
      </c>
      <c r="I19" s="15">
        <f t="shared" si="5"/>
        <v>10.997954553650171</v>
      </c>
      <c r="J19" s="15">
        <f t="shared" si="5"/>
        <v>10.498047528484252</v>
      </c>
      <c r="K19" s="15">
        <f t="shared" si="5"/>
        <v>10.020863549916788</v>
      </c>
      <c r="L19" s="15">
        <f t="shared" si="5"/>
        <v>9.5653697521932965</v>
      </c>
      <c r="M19" s="15">
        <f t="shared" si="5"/>
        <v>9.1305802180026916</v>
      </c>
      <c r="N19" s="15">
        <f t="shared" si="5"/>
        <v>116.41489777953431</v>
      </c>
      <c r="O19" s="12">
        <f>O13</f>
        <v>0.1</v>
      </c>
      <c r="P19" s="1" t="s">
        <v>8</v>
      </c>
    </row>
    <row r="20" spans="2:20" ht="14" thickBot="1">
      <c r="C20" s="17" t="s">
        <v>11</v>
      </c>
      <c r="D20" s="18">
        <f>SUM(D19:N19)</f>
        <v>227.55826863110687</v>
      </c>
      <c r="E20" s="19"/>
      <c r="F20" s="19"/>
      <c r="G20" s="19"/>
      <c r="H20" s="19"/>
      <c r="I20" s="19"/>
      <c r="J20" s="19"/>
      <c r="K20" s="19"/>
      <c r="L20" s="19"/>
      <c r="M20" s="19"/>
      <c r="N20" s="19"/>
      <c r="O20" s="34">
        <v>0.02</v>
      </c>
      <c r="P20" s="1" t="s">
        <v>71</v>
      </c>
      <c r="S20" s="39">
        <f>N18/M18</f>
        <v>12.749999999999998</v>
      </c>
      <c r="T20" s="1" t="s">
        <v>75</v>
      </c>
    </row>
    <row r="21" spans="2:20" ht="14" thickBot="1"/>
    <row r="22" spans="2:20" ht="14" thickBot="1">
      <c r="C22" s="21" t="s">
        <v>13</v>
      </c>
      <c r="D22" s="22" t="s">
        <v>14</v>
      </c>
      <c r="E22" s="22" t="s">
        <v>15</v>
      </c>
      <c r="F22" s="23" t="s">
        <v>16</v>
      </c>
    </row>
    <row r="23" spans="2:20">
      <c r="C23" s="24" t="s">
        <v>17</v>
      </c>
      <c r="D23" s="25">
        <v>0.3</v>
      </c>
      <c r="E23" s="15">
        <f>D8</f>
        <v>485.77337007794563</v>
      </c>
      <c r="F23" s="26">
        <f>E23*D23</f>
        <v>145.73201102338368</v>
      </c>
    </row>
    <row r="24" spans="2:20">
      <c r="C24" s="24" t="s">
        <v>18</v>
      </c>
      <c r="D24" s="25">
        <v>0.4</v>
      </c>
      <c r="E24" s="15">
        <f>D14</f>
        <v>313.37328028339789</v>
      </c>
      <c r="F24" s="26">
        <f>E24*D24</f>
        <v>125.34931211335916</v>
      </c>
    </row>
    <row r="25" spans="2:20" ht="14" thickBot="1">
      <c r="C25" s="27" t="s">
        <v>19</v>
      </c>
      <c r="D25" s="28">
        <v>0.3</v>
      </c>
      <c r="E25" s="29">
        <f>D20</f>
        <v>227.55826863110687</v>
      </c>
      <c r="F25" s="30">
        <f>E25*D25</f>
        <v>68.267480589332052</v>
      </c>
    </row>
    <row r="26" spans="2:20" ht="14" thickBot="1">
      <c r="E26" s="31" t="s">
        <v>20</v>
      </c>
      <c r="F26" s="32">
        <f>SUM(F23:F25)</f>
        <v>339.34880372607495</v>
      </c>
    </row>
    <row r="30" spans="2:20" ht="23">
      <c r="C30" s="35"/>
    </row>
  </sheetData>
  <conditionalFormatting sqref="D3">
    <cfRule type="containsText" dxfId="39" priority="1" operator="containsText" text="overvalued">
      <formula>NOT(ISERROR(SEARCH("overvalued",D3)))</formula>
    </cfRule>
    <cfRule type="containsText" dxfId="38" priority="2" operator="containsText" text="undervalued">
      <formula>NOT(ISERROR(SEARCH("undervalued",D3)))</formula>
    </cfRule>
  </conditionalFormatting>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7030A0"/>
  </sheetPr>
  <dimension ref="B1:T30"/>
  <sheetViews>
    <sheetView workbookViewId="0">
      <selection activeCell="O11" sqref="O11:O20"/>
    </sheetView>
  </sheetViews>
  <sheetFormatPr baseColWidth="10" defaultColWidth="11.5" defaultRowHeight="13"/>
  <cols>
    <col min="1" max="1" width="4.33203125" style="1" customWidth="1"/>
    <col min="2" max="2" width="11.5" style="1"/>
    <col min="3" max="3" width="23" style="1" customWidth="1"/>
    <col min="4" max="4" width="10.6640625" style="1" bestFit="1" customWidth="1"/>
    <col min="5" max="5" width="7.5" style="1" customWidth="1"/>
    <col min="6" max="6" width="9.6640625" style="1" customWidth="1"/>
    <col min="7" max="13" width="7" style="1" customWidth="1"/>
    <col min="14" max="14" width="10.6640625" style="1" bestFit="1" customWidth="1"/>
    <col min="15" max="15" width="11.5" style="1"/>
    <col min="16" max="16" width="20" style="1" customWidth="1"/>
    <col min="17" max="16384" width="11.5" style="1"/>
  </cols>
  <sheetData>
    <row r="1" spans="2:20">
      <c r="S1" s="2" t="s">
        <v>0</v>
      </c>
    </row>
    <row r="2" spans="2:20" ht="24">
      <c r="B2" s="36" t="str">
        <f ca="1">MID(CELL("filename",A1),FIND("]",CELL("filename",A1))+1,255)</f>
        <v>JPMorgan</v>
      </c>
      <c r="C2" s="4"/>
      <c r="D2" s="3"/>
      <c r="P2"/>
      <c r="Q2"/>
      <c r="S2" s="5" t="s">
        <v>1</v>
      </c>
    </row>
    <row r="3" spans="2:20">
      <c r="D3" s="6"/>
    </row>
    <row r="4" spans="2:20" ht="29" thickBot="1">
      <c r="B4" s="7"/>
      <c r="N4" s="8" t="s">
        <v>2</v>
      </c>
      <c r="O4" s="9" t="s">
        <v>3</v>
      </c>
      <c r="Q4" s="1" t="s">
        <v>4</v>
      </c>
    </row>
    <row r="5" spans="2:20" ht="16">
      <c r="B5" s="1" t="s">
        <v>5</v>
      </c>
      <c r="C5" s="10" t="s">
        <v>82</v>
      </c>
      <c r="D5" s="11" t="s">
        <v>83</v>
      </c>
      <c r="E5" s="11" t="s">
        <v>84</v>
      </c>
      <c r="F5" s="11"/>
      <c r="G5" s="11"/>
      <c r="H5" s="11"/>
      <c r="I5" s="11"/>
      <c r="J5" s="11"/>
      <c r="K5" s="11"/>
      <c r="L5" s="11"/>
      <c r="M5" s="11"/>
      <c r="N5" s="11"/>
      <c r="O5" s="12"/>
      <c r="P5" s="1" t="s">
        <v>6</v>
      </c>
      <c r="R5" s="13"/>
    </row>
    <row r="6" spans="2:20" ht="16">
      <c r="B6" s="1" t="s">
        <v>21</v>
      </c>
      <c r="C6" s="14">
        <v>19</v>
      </c>
      <c r="D6" s="15">
        <v>88.07</v>
      </c>
      <c r="E6" s="15">
        <f>(D6-O7*100)*C6</f>
        <v>1483.33</v>
      </c>
      <c r="F6" s="15"/>
      <c r="G6" s="15"/>
      <c r="H6" s="15"/>
      <c r="I6" s="15"/>
      <c r="J6" s="15"/>
      <c r="K6" s="15"/>
      <c r="L6" s="15"/>
      <c r="M6" s="15"/>
      <c r="N6" s="15">
        <f>E6/(O7*100-O8*100)</f>
        <v>370.83249999999998</v>
      </c>
      <c r="O6" s="12"/>
      <c r="P6" s="13" t="s">
        <v>7</v>
      </c>
      <c r="S6"/>
      <c r="T6"/>
    </row>
    <row r="7" spans="2:20" ht="16">
      <c r="C7" s="16"/>
      <c r="D7" s="15"/>
      <c r="E7" s="15"/>
      <c r="F7" s="15"/>
      <c r="G7" s="15"/>
      <c r="H7" s="15"/>
      <c r="I7" s="15"/>
      <c r="J7" s="15"/>
      <c r="K7" s="15"/>
      <c r="L7" s="15"/>
      <c r="M7" s="15"/>
      <c r="N7" s="15"/>
      <c r="O7" s="12">
        <f>Dashboard!K1</f>
        <v>0.1</v>
      </c>
      <c r="P7" s="1" t="s">
        <v>8</v>
      </c>
      <c r="S7"/>
      <c r="T7"/>
    </row>
    <row r="8" spans="2:20" ht="14" thickBot="1">
      <c r="C8" s="17" t="s">
        <v>9</v>
      </c>
      <c r="D8" s="18">
        <f>C6+N6</f>
        <v>389.83249999999998</v>
      </c>
      <c r="E8" s="19"/>
      <c r="F8" s="19"/>
      <c r="G8" s="19"/>
      <c r="H8" s="19"/>
      <c r="I8" s="19"/>
      <c r="J8" s="19"/>
      <c r="K8" s="19"/>
      <c r="L8" s="19"/>
      <c r="M8" s="19"/>
      <c r="N8" s="19"/>
      <c r="O8" s="34">
        <v>0.06</v>
      </c>
      <c r="P8" s="1" t="s">
        <v>71</v>
      </c>
      <c r="R8" s="20"/>
      <c r="S8" s="39" t="e">
        <f>N6/M6</f>
        <v>#DIV/0!</v>
      </c>
      <c r="T8" s="1" t="s">
        <v>75</v>
      </c>
    </row>
    <row r="10" spans="2:20" ht="31" thickBot="1">
      <c r="N10" s="8" t="s">
        <v>2</v>
      </c>
      <c r="O10" s="9" t="s">
        <v>3</v>
      </c>
      <c r="R10" s="33"/>
    </row>
    <row r="11" spans="2:20" ht="16">
      <c r="B11" s="1" t="s">
        <v>10</v>
      </c>
      <c r="C11" s="10" t="s">
        <v>82</v>
      </c>
      <c r="D11" s="11" t="s">
        <v>83</v>
      </c>
      <c r="E11" s="11" t="s">
        <v>84</v>
      </c>
      <c r="F11" s="11"/>
      <c r="G11" s="11"/>
      <c r="H11" s="11"/>
      <c r="I11" s="11"/>
      <c r="J11" s="11"/>
      <c r="K11" s="11"/>
      <c r="L11" s="11"/>
      <c r="M11" s="11"/>
      <c r="N11" s="11"/>
      <c r="O11" s="12"/>
      <c r="P11" s="1" t="s">
        <v>6</v>
      </c>
    </row>
    <row r="12" spans="2:20" ht="16">
      <c r="B12" s="1" t="s">
        <v>22</v>
      </c>
      <c r="C12" s="14">
        <f>C6</f>
        <v>19</v>
      </c>
      <c r="D12" s="15">
        <f>D6</f>
        <v>88.07</v>
      </c>
      <c r="E12" s="15">
        <f>(D12-O13*100)*C12</f>
        <v>1483.33</v>
      </c>
      <c r="F12" s="15"/>
      <c r="G12" s="15"/>
      <c r="H12" s="15"/>
      <c r="I12" s="15"/>
      <c r="J12" s="15"/>
      <c r="K12" s="15"/>
      <c r="L12" s="15"/>
      <c r="M12" s="15"/>
      <c r="N12" s="15">
        <f>E12/(O13*100-O14*100)</f>
        <v>247.22166666666666</v>
      </c>
      <c r="O12" s="12"/>
      <c r="P12" s="13" t="s">
        <v>7</v>
      </c>
    </row>
    <row r="13" spans="2:20" ht="16">
      <c r="C13" s="16"/>
      <c r="D13" s="15"/>
      <c r="E13" s="15"/>
      <c r="F13" s="15"/>
      <c r="G13" s="15"/>
      <c r="H13" s="15"/>
      <c r="I13" s="15"/>
      <c r="J13" s="15"/>
      <c r="K13" s="15"/>
      <c r="L13" s="15"/>
      <c r="M13" s="15"/>
      <c r="N13" s="15"/>
      <c r="O13" s="12">
        <f>O7</f>
        <v>0.1</v>
      </c>
      <c r="P13" s="1" t="s">
        <v>8</v>
      </c>
    </row>
    <row r="14" spans="2:20" ht="14" thickBot="1">
      <c r="C14" s="17" t="s">
        <v>11</v>
      </c>
      <c r="D14" s="18">
        <f>C12+N12</f>
        <v>266.22166666666669</v>
      </c>
      <c r="E14" s="19"/>
      <c r="F14" s="19"/>
      <c r="G14" s="19"/>
      <c r="H14" s="19"/>
      <c r="I14" s="19"/>
      <c r="J14" s="19"/>
      <c r="K14" s="19"/>
      <c r="L14" s="19"/>
      <c r="M14" s="19"/>
      <c r="N14" s="19"/>
      <c r="O14" s="34">
        <v>0.04</v>
      </c>
      <c r="P14" s="1" t="s">
        <v>71</v>
      </c>
      <c r="S14" s="39" t="e">
        <f>N12/M12</f>
        <v>#DIV/0!</v>
      </c>
      <c r="T14" s="1" t="s">
        <v>75</v>
      </c>
    </row>
    <row r="16" spans="2:20" ht="29" thickBot="1">
      <c r="N16" s="8" t="s">
        <v>2</v>
      </c>
      <c r="O16" s="9" t="s">
        <v>3</v>
      </c>
    </row>
    <row r="17" spans="2:20" ht="16">
      <c r="B17" s="1" t="s">
        <v>12</v>
      </c>
      <c r="C17" s="10" t="s">
        <v>82</v>
      </c>
      <c r="D17" s="11" t="s">
        <v>83</v>
      </c>
      <c r="E17" s="11" t="s">
        <v>84</v>
      </c>
      <c r="F17" s="11"/>
      <c r="G17" s="11"/>
      <c r="H17" s="11"/>
      <c r="I17" s="11"/>
      <c r="J17" s="11"/>
      <c r="K17" s="11"/>
      <c r="L17" s="11"/>
      <c r="M17" s="11"/>
      <c r="N17" s="11"/>
      <c r="O17" s="12"/>
      <c r="P17" s="1" t="s">
        <v>6</v>
      </c>
    </row>
    <row r="18" spans="2:20" ht="16">
      <c r="B18" s="1" t="s">
        <v>23</v>
      </c>
      <c r="C18" s="14">
        <f>C6</f>
        <v>19</v>
      </c>
      <c r="D18" s="15">
        <f>D6</f>
        <v>88.07</v>
      </c>
      <c r="E18" s="15">
        <f>(D18-O19*100)*C18</f>
        <v>1483.33</v>
      </c>
      <c r="F18" s="15"/>
      <c r="G18" s="15"/>
      <c r="H18" s="15"/>
      <c r="I18" s="15"/>
      <c r="J18" s="15"/>
      <c r="K18" s="15"/>
      <c r="L18" s="15"/>
      <c r="M18" s="15"/>
      <c r="N18" s="15">
        <f>E18/(O19*100-O20*100)</f>
        <v>185.41624999999999</v>
      </c>
      <c r="O18" s="12"/>
      <c r="P18" s="13" t="s">
        <v>7</v>
      </c>
    </row>
    <row r="19" spans="2:20" ht="16">
      <c r="C19" s="16"/>
      <c r="D19" s="15"/>
      <c r="E19" s="15"/>
      <c r="F19" s="15"/>
      <c r="G19" s="15"/>
      <c r="H19" s="15"/>
      <c r="I19" s="15"/>
      <c r="J19" s="15"/>
      <c r="K19" s="15"/>
      <c r="L19" s="15"/>
      <c r="M19" s="15"/>
      <c r="N19" s="15"/>
      <c r="O19" s="12">
        <f>O13</f>
        <v>0.1</v>
      </c>
      <c r="P19" s="1" t="s">
        <v>8</v>
      </c>
    </row>
    <row r="20" spans="2:20" ht="14" thickBot="1">
      <c r="C20" s="17" t="s">
        <v>11</v>
      </c>
      <c r="D20" s="18">
        <f>C18+N18</f>
        <v>204.41624999999999</v>
      </c>
      <c r="E20" s="19"/>
      <c r="F20" s="19"/>
      <c r="G20" s="19"/>
      <c r="H20" s="19"/>
      <c r="I20" s="19"/>
      <c r="J20" s="19"/>
      <c r="K20" s="19"/>
      <c r="L20" s="19"/>
      <c r="M20" s="19"/>
      <c r="N20" s="19"/>
      <c r="O20" s="34">
        <v>0.02</v>
      </c>
      <c r="P20" s="1" t="s">
        <v>71</v>
      </c>
      <c r="S20" s="39" t="e">
        <f>N18/M18</f>
        <v>#DIV/0!</v>
      </c>
      <c r="T20" s="1" t="s">
        <v>75</v>
      </c>
    </row>
    <row r="21" spans="2:20" ht="14" thickBot="1"/>
    <row r="22" spans="2:20" ht="14" thickBot="1">
      <c r="C22" s="21" t="s">
        <v>13</v>
      </c>
      <c r="D22" s="22" t="s">
        <v>14</v>
      </c>
      <c r="E22" s="22" t="s">
        <v>15</v>
      </c>
      <c r="F22" s="23" t="s">
        <v>16</v>
      </c>
    </row>
    <row r="23" spans="2:20">
      <c r="C23" s="24" t="s">
        <v>17</v>
      </c>
      <c r="D23" s="25">
        <v>0.3</v>
      </c>
      <c r="E23" s="15">
        <f>D8</f>
        <v>389.83249999999998</v>
      </c>
      <c r="F23" s="26">
        <f>E23*D23</f>
        <v>116.94974999999999</v>
      </c>
    </row>
    <row r="24" spans="2:20">
      <c r="C24" s="24" t="s">
        <v>18</v>
      </c>
      <c r="D24" s="25">
        <v>0.4</v>
      </c>
      <c r="E24" s="15">
        <f>D14</f>
        <v>266.22166666666669</v>
      </c>
      <c r="F24" s="26">
        <f>E24*D24</f>
        <v>106.48866666666669</v>
      </c>
    </row>
    <row r="25" spans="2:20" ht="14" thickBot="1">
      <c r="C25" s="27" t="s">
        <v>19</v>
      </c>
      <c r="D25" s="28">
        <v>0.3</v>
      </c>
      <c r="E25" s="29">
        <f>D20</f>
        <v>204.41624999999999</v>
      </c>
      <c r="F25" s="30">
        <f>E25*D25</f>
        <v>61.324874999999992</v>
      </c>
    </row>
    <row r="26" spans="2:20" ht="14" thickBot="1">
      <c r="E26" s="31" t="s">
        <v>20</v>
      </c>
      <c r="F26" s="32">
        <f>SUM(F23:F25)</f>
        <v>284.76329166666665</v>
      </c>
    </row>
    <row r="30" spans="2:20" ht="23">
      <c r="C30" s="35"/>
    </row>
  </sheetData>
  <conditionalFormatting sqref="D3">
    <cfRule type="containsText" dxfId="37" priority="1" operator="containsText" text="overvalued">
      <formula>NOT(ISERROR(SEARCH("overvalued",D3)))</formula>
    </cfRule>
    <cfRule type="containsText" dxfId="36" priority="2" operator="containsText" text="undervalued">
      <formula>NOT(ISERROR(SEARCH("undervalued",D3)))</formula>
    </cfRule>
  </conditionalFormatting>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T30"/>
  <sheetViews>
    <sheetView workbookViewId="0">
      <selection activeCell="I24" sqref="I24"/>
    </sheetView>
  </sheetViews>
  <sheetFormatPr baseColWidth="10" defaultColWidth="11.5" defaultRowHeight="13"/>
  <cols>
    <col min="1" max="1" width="4.33203125" style="1" customWidth="1"/>
    <col min="2" max="2" width="11.5" style="1"/>
    <col min="3" max="3" width="23" style="1" customWidth="1"/>
    <col min="4" max="4" width="10.6640625" style="1" bestFit="1" customWidth="1"/>
    <col min="5" max="5" width="7.5" style="1" customWidth="1"/>
    <col min="6" max="6" width="9.6640625" style="1" customWidth="1"/>
    <col min="7" max="13" width="7" style="1" customWidth="1"/>
    <col min="14" max="14" width="10.6640625" style="1" bestFit="1" customWidth="1"/>
    <col min="15" max="15" width="11.5" style="1"/>
    <col min="16" max="16" width="20" style="1" customWidth="1"/>
    <col min="17" max="16384" width="11.5" style="1"/>
  </cols>
  <sheetData>
    <row r="1" spans="2:20">
      <c r="S1" s="2" t="s">
        <v>0</v>
      </c>
    </row>
    <row r="2" spans="2:20" ht="24">
      <c r="B2" s="36" t="str">
        <f ca="1">MID(CELL("filename",A1),FIND("]",CELL("filename",A1))+1,255)</f>
        <v>Accenture</v>
      </c>
      <c r="C2" s="4"/>
      <c r="D2" s="3"/>
      <c r="P2"/>
      <c r="Q2"/>
      <c r="S2" s="5" t="s">
        <v>1</v>
      </c>
    </row>
    <row r="3" spans="2:20">
      <c r="D3" s="6"/>
    </row>
    <row r="4" spans="2:20" ht="29" thickBot="1">
      <c r="B4" s="7"/>
      <c r="N4" s="8" t="s">
        <v>2</v>
      </c>
      <c r="O4" s="9" t="s">
        <v>3</v>
      </c>
      <c r="Q4" s="1" t="s">
        <v>4</v>
      </c>
    </row>
    <row r="5" spans="2:20" ht="16">
      <c r="B5" s="1" t="s">
        <v>5</v>
      </c>
      <c r="C5" s="10" t="s">
        <v>24</v>
      </c>
      <c r="D5" s="11">
        <v>1</v>
      </c>
      <c r="E5" s="11">
        <f t="shared" ref="E5:M5" si="0">D5+1</f>
        <v>2</v>
      </c>
      <c r="F5" s="11">
        <f t="shared" si="0"/>
        <v>3</v>
      </c>
      <c r="G5" s="11">
        <f t="shared" si="0"/>
        <v>4</v>
      </c>
      <c r="H5" s="11">
        <f t="shared" si="0"/>
        <v>5</v>
      </c>
      <c r="I5" s="11">
        <f t="shared" si="0"/>
        <v>6</v>
      </c>
      <c r="J5" s="11">
        <f t="shared" si="0"/>
        <v>7</v>
      </c>
      <c r="K5" s="11">
        <f t="shared" si="0"/>
        <v>8</v>
      </c>
      <c r="L5" s="11">
        <f t="shared" si="0"/>
        <v>9</v>
      </c>
      <c r="M5" s="11">
        <f t="shared" si="0"/>
        <v>10</v>
      </c>
      <c r="N5" s="11">
        <v>10</v>
      </c>
      <c r="O5" s="12">
        <v>0.1</v>
      </c>
      <c r="P5" s="1" t="s">
        <v>6</v>
      </c>
      <c r="R5" s="13"/>
    </row>
    <row r="6" spans="2:20" ht="16">
      <c r="B6" s="1" t="s">
        <v>21</v>
      </c>
      <c r="C6" s="14">
        <v>13.23</v>
      </c>
      <c r="D6" s="15">
        <f>C6*(1+$O$5)</f>
        <v>14.553000000000001</v>
      </c>
      <c r="E6" s="15">
        <f>D6*(1+$O$5)</f>
        <v>16.008300000000002</v>
      </c>
      <c r="F6" s="15">
        <f>E6*(1+$O$5)</f>
        <v>17.609130000000004</v>
      </c>
      <c r="G6" s="15">
        <f>F6*(1+$O$5)</f>
        <v>19.370043000000006</v>
      </c>
      <c r="H6" s="15">
        <f>G6*(1+$O$5)</f>
        <v>21.307047300000008</v>
      </c>
      <c r="I6" s="15">
        <f>H6*(1+$O$6)</f>
        <v>23.224681557000011</v>
      </c>
      <c r="J6" s="15">
        <f>I6*(1+$O$6)</f>
        <v>25.314902897130015</v>
      </c>
      <c r="K6" s="15">
        <f>J6*(1+$O$6)</f>
        <v>27.59324415787172</v>
      </c>
      <c r="L6" s="15">
        <f>K6*(1+$O$6)</f>
        <v>30.076636132080175</v>
      </c>
      <c r="M6" s="15">
        <f>L6*(1+$O$6)</f>
        <v>32.783533383967395</v>
      </c>
      <c r="N6" s="15">
        <f>M6*(1+O8)/(O7-O8)</f>
        <v>868.76363467513579</v>
      </c>
      <c r="O6" s="12">
        <v>0.09</v>
      </c>
      <c r="P6" s="13" t="s">
        <v>7</v>
      </c>
      <c r="S6"/>
      <c r="T6"/>
    </row>
    <row r="7" spans="2:20" ht="16">
      <c r="C7" s="16"/>
      <c r="D7" s="15">
        <f>D6*(1+$O$7)^($D$5-D5-1)</f>
        <v>13.23</v>
      </c>
      <c r="E7" s="15">
        <f t="shared" ref="E7:N7" si="1">E6*(1+$O$7)^($D$5-E5-1)</f>
        <v>13.23</v>
      </c>
      <c r="F7" s="15">
        <f t="shared" si="1"/>
        <v>13.229999999999999</v>
      </c>
      <c r="G7" s="15">
        <f t="shared" si="1"/>
        <v>13.23</v>
      </c>
      <c r="H7" s="15">
        <f t="shared" si="1"/>
        <v>13.23</v>
      </c>
      <c r="I7" s="15">
        <f t="shared" si="1"/>
        <v>13.109727272727273</v>
      </c>
      <c r="J7" s="15">
        <f t="shared" si="1"/>
        <v>12.990547933884297</v>
      </c>
      <c r="K7" s="15">
        <f t="shared" si="1"/>
        <v>12.87245204357626</v>
      </c>
      <c r="L7" s="15">
        <f t="shared" si="1"/>
        <v>12.755429752271022</v>
      </c>
      <c r="M7" s="15">
        <f t="shared" si="1"/>
        <v>12.639471299977648</v>
      </c>
      <c r="N7" s="15">
        <f t="shared" si="1"/>
        <v>334.94598944940765</v>
      </c>
      <c r="O7" s="12">
        <f>Dashboard!K1</f>
        <v>0.1</v>
      </c>
      <c r="P7" s="1" t="s">
        <v>8</v>
      </c>
      <c r="S7"/>
      <c r="T7"/>
    </row>
    <row r="8" spans="2:20" ht="14" thickBot="1">
      <c r="C8" s="17" t="s">
        <v>9</v>
      </c>
      <c r="D8" s="18">
        <f>SUM(D7:N7)</f>
        <v>465.46361775184414</v>
      </c>
      <c r="E8" s="19"/>
      <c r="F8" s="19"/>
      <c r="G8" s="19"/>
      <c r="H8" s="19"/>
      <c r="I8" s="19"/>
      <c r="J8" s="19"/>
      <c r="K8" s="19"/>
      <c r="L8" s="19"/>
      <c r="M8" s="19"/>
      <c r="N8" s="19"/>
      <c r="O8" s="34">
        <v>0.06</v>
      </c>
      <c r="P8" s="1" t="s">
        <v>71</v>
      </c>
      <c r="R8" s="20"/>
      <c r="S8" s="39">
        <f>N6/M6</f>
        <v>26.499999999999993</v>
      </c>
      <c r="T8" s="1" t="s">
        <v>75</v>
      </c>
    </row>
    <row r="10" spans="2:20" ht="31" thickBot="1">
      <c r="N10" s="8" t="s">
        <v>2</v>
      </c>
      <c r="O10" s="9" t="s">
        <v>3</v>
      </c>
      <c r="R10" s="33"/>
    </row>
    <row r="11" spans="2:20" ht="16">
      <c r="B11" s="1" t="s">
        <v>10</v>
      </c>
      <c r="C11" s="10" t="str">
        <f>C5</f>
        <v>FCF PER SHARE</v>
      </c>
      <c r="D11" s="11">
        <f>D5</f>
        <v>1</v>
      </c>
      <c r="E11" s="11">
        <f t="shared" ref="E11:M11" si="2">D11+1</f>
        <v>2</v>
      </c>
      <c r="F11" s="11">
        <f t="shared" si="2"/>
        <v>3</v>
      </c>
      <c r="G11" s="11">
        <f t="shared" si="2"/>
        <v>4</v>
      </c>
      <c r="H11" s="11">
        <f t="shared" si="2"/>
        <v>5</v>
      </c>
      <c r="I11" s="11">
        <f t="shared" si="2"/>
        <v>6</v>
      </c>
      <c r="J11" s="11">
        <f t="shared" si="2"/>
        <v>7</v>
      </c>
      <c r="K11" s="11">
        <f t="shared" si="2"/>
        <v>8</v>
      </c>
      <c r="L11" s="11">
        <f t="shared" si="2"/>
        <v>9</v>
      </c>
      <c r="M11" s="11">
        <f t="shared" si="2"/>
        <v>10</v>
      </c>
      <c r="N11" s="11">
        <f>N5</f>
        <v>10</v>
      </c>
      <c r="O11" s="12">
        <v>0.08</v>
      </c>
      <c r="P11" s="1" t="s">
        <v>6</v>
      </c>
    </row>
    <row r="12" spans="2:20" ht="16">
      <c r="B12" s="1" t="s">
        <v>22</v>
      </c>
      <c r="C12" s="14">
        <f>C6</f>
        <v>13.23</v>
      </c>
      <c r="D12" s="15">
        <f>C12*(1+$O$11)</f>
        <v>14.288400000000001</v>
      </c>
      <c r="E12" s="15">
        <f>D12*(1+$O$11)</f>
        <v>15.431472000000003</v>
      </c>
      <c r="F12" s="15">
        <f>E12*(1+$O$11)</f>
        <v>16.665989760000006</v>
      </c>
      <c r="G12" s="15">
        <f>F12*(1+$O$11)</f>
        <v>17.999268940800007</v>
      </c>
      <c r="H12" s="15">
        <f>G12*(1+$O$11)</f>
        <v>19.439210456064011</v>
      </c>
      <c r="I12" s="15">
        <f>H12*(1+$O$12)</f>
        <v>20.799955187988491</v>
      </c>
      <c r="J12" s="15">
        <f>I12*(1+$O$12)</f>
        <v>22.255952051147688</v>
      </c>
      <c r="K12" s="15">
        <f>J12*(1+$O$12)</f>
        <v>23.813868694728026</v>
      </c>
      <c r="L12" s="15">
        <f>K12*(1+$O$12)</f>
        <v>25.48083950335899</v>
      </c>
      <c r="M12" s="15">
        <f>L12*(1+$O$12)</f>
        <v>27.264498268594121</v>
      </c>
      <c r="N12" s="15">
        <f>M12*(1+O14)/(O13-O14)</f>
        <v>472.58463665563141</v>
      </c>
      <c r="O12" s="12">
        <v>7.0000000000000007E-2</v>
      </c>
      <c r="P12" s="13" t="s">
        <v>7</v>
      </c>
    </row>
    <row r="13" spans="2:20" ht="16">
      <c r="C13" s="16"/>
      <c r="D13" s="15">
        <f>D12*(1+$O$13)^($D$11-D11-1)</f>
        <v>12.989454545454546</v>
      </c>
      <c r="E13" s="15">
        <f t="shared" ref="E13:M13" si="3">E12*(1+$O$7)^($D$5-E11-1)</f>
        <v>12.753282644628101</v>
      </c>
      <c r="F13" s="15">
        <f t="shared" si="3"/>
        <v>12.521404778362134</v>
      </c>
      <c r="G13" s="15">
        <f t="shared" si="3"/>
        <v>12.293742873301007</v>
      </c>
      <c r="H13" s="15">
        <f t="shared" si="3"/>
        <v>12.070220275604624</v>
      </c>
      <c r="I13" s="15">
        <f t="shared" si="3"/>
        <v>11.741032449906315</v>
      </c>
      <c r="J13" s="15">
        <f t="shared" si="3"/>
        <v>11.420822473999779</v>
      </c>
      <c r="K13" s="15">
        <f t="shared" si="3"/>
        <v>11.109345497436149</v>
      </c>
      <c r="L13" s="15">
        <f t="shared" si="3"/>
        <v>10.806363347506073</v>
      </c>
      <c r="M13" s="15">
        <f t="shared" si="3"/>
        <v>10.511644347119542</v>
      </c>
      <c r="N13" s="15">
        <f>N12*(1+$O$7)^($D$5-N11-1)</f>
        <v>182.20183535007206</v>
      </c>
      <c r="O13" s="12">
        <f>O7</f>
        <v>0.1</v>
      </c>
      <c r="P13" s="1" t="s">
        <v>8</v>
      </c>
    </row>
    <row r="14" spans="2:20" ht="14" thickBot="1">
      <c r="C14" s="17" t="s">
        <v>11</v>
      </c>
      <c r="D14" s="18">
        <f>SUM(D13:N13)</f>
        <v>300.41914858339032</v>
      </c>
      <c r="E14" s="19"/>
      <c r="F14" s="19"/>
      <c r="G14" s="19"/>
      <c r="H14" s="19"/>
      <c r="I14" s="19"/>
      <c r="J14" s="19"/>
      <c r="K14" s="19"/>
      <c r="L14" s="19"/>
      <c r="M14" s="19"/>
      <c r="N14" s="19"/>
      <c r="O14" s="34">
        <v>0.04</v>
      </c>
      <c r="P14" s="1" t="s">
        <v>71</v>
      </c>
      <c r="S14" s="39">
        <f>N12/M12</f>
        <v>17.333333333333332</v>
      </c>
      <c r="T14" s="1" t="s">
        <v>75</v>
      </c>
    </row>
    <row r="16" spans="2:20" ht="29" thickBot="1">
      <c r="N16" s="8" t="s">
        <v>2</v>
      </c>
      <c r="O16" s="9" t="s">
        <v>3</v>
      </c>
    </row>
    <row r="17" spans="2:20" ht="16">
      <c r="B17" s="1" t="s">
        <v>12</v>
      </c>
      <c r="C17" s="10" t="str">
        <f>C11</f>
        <v>FCF PER SHARE</v>
      </c>
      <c r="D17" s="11">
        <f>D5</f>
        <v>1</v>
      </c>
      <c r="E17" s="11">
        <f t="shared" ref="E17:M17" si="4">D17+1</f>
        <v>2</v>
      </c>
      <c r="F17" s="11">
        <f t="shared" si="4"/>
        <v>3</v>
      </c>
      <c r="G17" s="11">
        <f t="shared" si="4"/>
        <v>4</v>
      </c>
      <c r="H17" s="11">
        <f t="shared" si="4"/>
        <v>5</v>
      </c>
      <c r="I17" s="11">
        <f t="shared" si="4"/>
        <v>6</v>
      </c>
      <c r="J17" s="11">
        <f t="shared" si="4"/>
        <v>7</v>
      </c>
      <c r="K17" s="11">
        <f t="shared" si="4"/>
        <v>8</v>
      </c>
      <c r="L17" s="11">
        <f t="shared" si="4"/>
        <v>9</v>
      </c>
      <c r="M17" s="11">
        <f t="shared" si="4"/>
        <v>10</v>
      </c>
      <c r="N17" s="11">
        <f>N5</f>
        <v>10</v>
      </c>
      <c r="O17" s="12">
        <v>0.06</v>
      </c>
      <c r="P17" s="1" t="s">
        <v>6</v>
      </c>
    </row>
    <row r="18" spans="2:20" ht="16">
      <c r="B18" s="1" t="s">
        <v>23</v>
      </c>
      <c r="C18" s="14">
        <f>C6</f>
        <v>13.23</v>
      </c>
      <c r="D18" s="15">
        <f>C18*(1+$O$17)</f>
        <v>14.023800000000001</v>
      </c>
      <c r="E18" s="15">
        <f>D18*(1+$O$17)</f>
        <v>14.865228000000002</v>
      </c>
      <c r="F18" s="15">
        <f>E18*(1+$O$17)</f>
        <v>15.757141680000002</v>
      </c>
      <c r="G18" s="15">
        <f>F18*(1+$O$17)</f>
        <v>16.702570180800002</v>
      </c>
      <c r="H18" s="15">
        <f>G18*(1+$O$17)</f>
        <v>17.704724391648003</v>
      </c>
      <c r="I18" s="15">
        <f>H18*(1+$O$18)</f>
        <v>18.589960611230403</v>
      </c>
      <c r="J18" s="15">
        <f>I18*(1+$O$18)</f>
        <v>19.519458641791925</v>
      </c>
      <c r="K18" s="15">
        <f>J18*(1+$O$18)</f>
        <v>20.495431573881522</v>
      </c>
      <c r="L18" s="15">
        <f>K18*(1+$O$18)</f>
        <v>21.520203152575601</v>
      </c>
      <c r="M18" s="15">
        <f>L18*(1+$O$18)</f>
        <v>22.59621331020438</v>
      </c>
      <c r="N18" s="15">
        <f>M18*(1+O20)/(O19-O20)</f>
        <v>288.10171970510584</v>
      </c>
      <c r="O18" s="12">
        <v>0.05</v>
      </c>
      <c r="P18" s="13" t="s">
        <v>7</v>
      </c>
    </row>
    <row r="19" spans="2:20" ht="16">
      <c r="C19" s="16"/>
      <c r="D19" s="15">
        <f>D18*(1+$O$19)^($D$17-D17-1)</f>
        <v>12.748909090909091</v>
      </c>
      <c r="E19" s="15">
        <f t="shared" ref="E19:N19" si="5">E18*(1+$O$19)^($D$17-E17-1)</f>
        <v>12.285312396694215</v>
      </c>
      <c r="F19" s="15">
        <f t="shared" si="5"/>
        <v>11.838573764087151</v>
      </c>
      <c r="G19" s="15">
        <f t="shared" si="5"/>
        <v>11.4080801726658</v>
      </c>
      <c r="H19" s="15">
        <f t="shared" si="5"/>
        <v>10.99324089365977</v>
      </c>
      <c r="I19" s="15">
        <f t="shared" si="5"/>
        <v>10.493548125766145</v>
      </c>
      <c r="J19" s="15">
        <f t="shared" si="5"/>
        <v>10.016568665504046</v>
      </c>
      <c r="K19" s="15">
        <f t="shared" si="5"/>
        <v>9.5612700897993168</v>
      </c>
      <c r="L19" s="15">
        <f t="shared" si="5"/>
        <v>9.1266669038993484</v>
      </c>
      <c r="M19" s="15">
        <f t="shared" si="5"/>
        <v>8.7118184082675594</v>
      </c>
      <c r="N19" s="15">
        <f t="shared" si="5"/>
        <v>111.07568470541138</v>
      </c>
      <c r="O19" s="12">
        <f>O13</f>
        <v>0.1</v>
      </c>
      <c r="P19" s="1" t="s">
        <v>8</v>
      </c>
    </row>
    <row r="20" spans="2:20" ht="14" thickBot="1">
      <c r="C20" s="17" t="s">
        <v>11</v>
      </c>
      <c r="D20" s="18">
        <f>SUM(D19:N19)</f>
        <v>218.25967321666383</v>
      </c>
      <c r="E20" s="19"/>
      <c r="F20" s="19"/>
      <c r="G20" s="19"/>
      <c r="H20" s="19"/>
      <c r="I20" s="19"/>
      <c r="J20" s="19"/>
      <c r="K20" s="19"/>
      <c r="L20" s="19"/>
      <c r="M20" s="19"/>
      <c r="N20" s="19"/>
      <c r="O20" s="34">
        <v>0.02</v>
      </c>
      <c r="P20" s="1" t="s">
        <v>71</v>
      </c>
      <c r="S20" s="39">
        <f>N18/M18</f>
        <v>12.75</v>
      </c>
      <c r="T20" s="1" t="s">
        <v>75</v>
      </c>
    </row>
    <row r="21" spans="2:20" ht="14" thickBot="1"/>
    <row r="22" spans="2:20" ht="14" thickBot="1">
      <c r="C22" s="21" t="s">
        <v>13</v>
      </c>
      <c r="D22" s="22" t="s">
        <v>14</v>
      </c>
      <c r="E22" s="22" t="s">
        <v>15</v>
      </c>
      <c r="F22" s="23" t="s">
        <v>16</v>
      </c>
    </row>
    <row r="23" spans="2:20">
      <c r="C23" s="24" t="s">
        <v>17</v>
      </c>
      <c r="D23" s="25">
        <v>0.3</v>
      </c>
      <c r="E23" s="15">
        <f>D8</f>
        <v>465.46361775184414</v>
      </c>
      <c r="F23" s="26">
        <f>E23*D23</f>
        <v>139.63908532555322</v>
      </c>
    </row>
    <row r="24" spans="2:20">
      <c r="C24" s="24" t="s">
        <v>18</v>
      </c>
      <c r="D24" s="25">
        <v>0.4</v>
      </c>
      <c r="E24" s="15">
        <f>D14</f>
        <v>300.41914858339032</v>
      </c>
      <c r="F24" s="26">
        <f>E24*D24</f>
        <v>120.16765943335614</v>
      </c>
    </row>
    <row r="25" spans="2:20" ht="14" thickBot="1">
      <c r="C25" s="27" t="s">
        <v>19</v>
      </c>
      <c r="D25" s="28">
        <v>0.3</v>
      </c>
      <c r="E25" s="29">
        <f>D20</f>
        <v>218.25967321666383</v>
      </c>
      <c r="F25" s="30">
        <f>E25*D25</f>
        <v>65.477901964999148</v>
      </c>
    </row>
    <row r="26" spans="2:20" ht="14" thickBot="1">
      <c r="E26" s="31" t="s">
        <v>20</v>
      </c>
      <c r="F26" s="32">
        <f>SUM(F23:F25)</f>
        <v>325.28464672390851</v>
      </c>
    </row>
    <row r="30" spans="2:20" ht="23">
      <c r="C30" s="35"/>
    </row>
  </sheetData>
  <conditionalFormatting sqref="D3">
    <cfRule type="containsText" dxfId="89" priority="1" operator="containsText" text="overvalued">
      <formula>NOT(ISERROR(SEARCH("overvalued",D3)))</formula>
    </cfRule>
    <cfRule type="containsText" dxfId="88" priority="2" operator="containsText" text="undervalued">
      <formula>NOT(ISERROR(SEARCH("undervalued",D3)))</formula>
    </cfRule>
  </conditionalFormatting>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7030A0"/>
  </sheetPr>
  <dimension ref="B1:T30"/>
  <sheetViews>
    <sheetView workbookViewId="0">
      <selection activeCell="O11" sqref="O11:O20"/>
    </sheetView>
  </sheetViews>
  <sheetFormatPr baseColWidth="10" defaultColWidth="11.5" defaultRowHeight="13"/>
  <cols>
    <col min="1" max="1" width="4.33203125" style="1" customWidth="1"/>
    <col min="2" max="2" width="11.5" style="1"/>
    <col min="3" max="3" width="23" style="1" customWidth="1"/>
    <col min="4" max="4" width="10.6640625" style="1" bestFit="1" customWidth="1"/>
    <col min="5" max="5" width="7.5" style="1" customWidth="1"/>
    <col min="6" max="6" width="9.6640625" style="1" customWidth="1"/>
    <col min="7" max="13" width="7" style="1" customWidth="1"/>
    <col min="14" max="14" width="10.6640625" style="1" bestFit="1" customWidth="1"/>
    <col min="15" max="15" width="11.5" style="1"/>
    <col min="16" max="16" width="20" style="1" customWidth="1"/>
    <col min="17" max="16384" width="11.5" style="1"/>
  </cols>
  <sheetData>
    <row r="1" spans="2:20">
      <c r="S1" s="2" t="s">
        <v>0</v>
      </c>
    </row>
    <row r="2" spans="2:20" ht="24">
      <c r="B2" s="36" t="str">
        <f ca="1">MID(CELL("filename",A1),FIND("]",CELL("filename",A1))+1,255)</f>
        <v>Manulife</v>
      </c>
      <c r="C2" s="4"/>
      <c r="D2" s="3"/>
      <c r="P2"/>
      <c r="Q2"/>
      <c r="S2" s="5" t="s">
        <v>1</v>
      </c>
    </row>
    <row r="3" spans="2:20">
      <c r="D3" s="6"/>
    </row>
    <row r="4" spans="2:20" ht="29" thickBot="1">
      <c r="B4" s="7"/>
      <c r="N4" s="8" t="s">
        <v>2</v>
      </c>
      <c r="O4" s="9" t="s">
        <v>3</v>
      </c>
      <c r="Q4" s="1" t="s">
        <v>4</v>
      </c>
    </row>
    <row r="5" spans="2:20" ht="16">
      <c r="B5" s="1" t="s">
        <v>5</v>
      </c>
      <c r="C5" s="10" t="s">
        <v>82</v>
      </c>
      <c r="D5" s="11" t="s">
        <v>83</v>
      </c>
      <c r="E5" s="11" t="s">
        <v>84</v>
      </c>
      <c r="F5" s="11"/>
      <c r="G5" s="11"/>
      <c r="H5" s="11"/>
      <c r="I5" s="11"/>
      <c r="J5" s="11"/>
      <c r="K5" s="11"/>
      <c r="L5" s="11"/>
      <c r="M5" s="11"/>
      <c r="N5" s="11"/>
      <c r="O5" s="12"/>
      <c r="P5" s="1" t="s">
        <v>6</v>
      </c>
      <c r="R5" s="13"/>
    </row>
    <row r="6" spans="2:20" ht="16">
      <c r="B6" s="1" t="s">
        <v>21</v>
      </c>
      <c r="C6" s="14">
        <v>12.35</v>
      </c>
      <c r="D6" s="15">
        <v>20.58</v>
      </c>
      <c r="E6" s="15">
        <f>(D6-O7*100)*C6</f>
        <v>130.66299999999998</v>
      </c>
      <c r="F6" s="15"/>
      <c r="G6" s="15"/>
      <c r="H6" s="15"/>
      <c r="I6" s="15"/>
      <c r="J6" s="15"/>
      <c r="K6" s="15"/>
      <c r="L6" s="15"/>
      <c r="M6" s="15"/>
      <c r="N6" s="15">
        <f>E6/(O7*100-O8*100)</f>
        <v>32.665749999999996</v>
      </c>
      <c r="O6" s="12"/>
      <c r="P6" s="13" t="s">
        <v>7</v>
      </c>
      <c r="S6"/>
      <c r="T6"/>
    </row>
    <row r="7" spans="2:20" ht="16">
      <c r="C7" s="16"/>
      <c r="D7" s="15"/>
      <c r="E7" s="15"/>
      <c r="F7" s="15"/>
      <c r="G7" s="15"/>
      <c r="H7" s="15"/>
      <c r="I7" s="15"/>
      <c r="J7" s="15"/>
      <c r="K7" s="15"/>
      <c r="L7" s="15"/>
      <c r="M7" s="15"/>
      <c r="N7" s="15"/>
      <c r="O7" s="12">
        <f>Dashboard!K1</f>
        <v>0.1</v>
      </c>
      <c r="P7" s="1" t="s">
        <v>8</v>
      </c>
      <c r="S7"/>
      <c r="T7"/>
    </row>
    <row r="8" spans="2:20" ht="14" thickBot="1">
      <c r="C8" s="17" t="s">
        <v>9</v>
      </c>
      <c r="D8" s="18">
        <f>C6+N6</f>
        <v>45.015749999999997</v>
      </c>
      <c r="E8" s="19"/>
      <c r="F8" s="19"/>
      <c r="G8" s="19"/>
      <c r="H8" s="19"/>
      <c r="I8" s="19"/>
      <c r="J8" s="19"/>
      <c r="K8" s="19"/>
      <c r="L8" s="19"/>
      <c r="M8" s="19"/>
      <c r="N8" s="19"/>
      <c r="O8" s="34">
        <v>0.06</v>
      </c>
      <c r="P8" s="1" t="s">
        <v>71</v>
      </c>
      <c r="R8" s="20"/>
      <c r="S8" s="39" t="e">
        <f>N6/M6</f>
        <v>#DIV/0!</v>
      </c>
      <c r="T8" s="1" t="s">
        <v>75</v>
      </c>
    </row>
    <row r="10" spans="2:20" ht="31" thickBot="1">
      <c r="N10" s="8" t="s">
        <v>2</v>
      </c>
      <c r="O10" s="9" t="s">
        <v>3</v>
      </c>
      <c r="R10" s="33"/>
    </row>
    <row r="11" spans="2:20" ht="16">
      <c r="B11" s="1" t="s">
        <v>10</v>
      </c>
      <c r="C11" s="10" t="s">
        <v>82</v>
      </c>
      <c r="D11" s="11" t="s">
        <v>83</v>
      </c>
      <c r="E11" s="11" t="s">
        <v>84</v>
      </c>
      <c r="F11" s="11"/>
      <c r="G11" s="11"/>
      <c r="H11" s="11"/>
      <c r="I11" s="11"/>
      <c r="J11" s="11"/>
      <c r="K11" s="11"/>
      <c r="L11" s="11"/>
      <c r="M11" s="11"/>
      <c r="N11" s="11"/>
      <c r="O11" s="12"/>
      <c r="P11" s="1" t="s">
        <v>6</v>
      </c>
    </row>
    <row r="12" spans="2:20" ht="16">
      <c r="B12" s="1" t="s">
        <v>22</v>
      </c>
      <c r="C12" s="14">
        <f>C6</f>
        <v>12.35</v>
      </c>
      <c r="D12" s="15">
        <f>D6</f>
        <v>20.58</v>
      </c>
      <c r="E12" s="15">
        <f>(D12-O13*100)*C12</f>
        <v>130.66299999999998</v>
      </c>
      <c r="F12" s="15"/>
      <c r="G12" s="15"/>
      <c r="H12" s="15"/>
      <c r="I12" s="15"/>
      <c r="J12" s="15"/>
      <c r="K12" s="15"/>
      <c r="L12" s="15"/>
      <c r="M12" s="15"/>
      <c r="N12" s="15">
        <f>E12/(O13*100-O14*100)</f>
        <v>21.777166666666663</v>
      </c>
      <c r="O12" s="12"/>
      <c r="P12" s="13" t="s">
        <v>7</v>
      </c>
    </row>
    <row r="13" spans="2:20" ht="16">
      <c r="C13" s="16"/>
      <c r="D13" s="15"/>
      <c r="E13" s="15"/>
      <c r="F13" s="15"/>
      <c r="G13" s="15"/>
      <c r="H13" s="15"/>
      <c r="I13" s="15"/>
      <c r="J13" s="15"/>
      <c r="K13" s="15"/>
      <c r="L13" s="15"/>
      <c r="M13" s="15"/>
      <c r="N13" s="15"/>
      <c r="O13" s="12">
        <f>O7</f>
        <v>0.1</v>
      </c>
      <c r="P13" s="1" t="s">
        <v>8</v>
      </c>
    </row>
    <row r="14" spans="2:20" ht="14" thickBot="1">
      <c r="C14" s="17" t="s">
        <v>11</v>
      </c>
      <c r="D14" s="18">
        <f>C12+N12</f>
        <v>34.12716666666666</v>
      </c>
      <c r="E14" s="19"/>
      <c r="F14" s="19"/>
      <c r="G14" s="19"/>
      <c r="H14" s="19"/>
      <c r="I14" s="19"/>
      <c r="J14" s="19"/>
      <c r="K14" s="19"/>
      <c r="L14" s="19"/>
      <c r="M14" s="19"/>
      <c r="N14" s="19"/>
      <c r="O14" s="34">
        <v>0.04</v>
      </c>
      <c r="P14" s="1" t="s">
        <v>71</v>
      </c>
      <c r="S14" s="39" t="e">
        <f>N12/M12</f>
        <v>#DIV/0!</v>
      </c>
      <c r="T14" s="1" t="s">
        <v>75</v>
      </c>
    </row>
    <row r="16" spans="2:20" ht="29" thickBot="1">
      <c r="N16" s="8" t="s">
        <v>2</v>
      </c>
      <c r="O16" s="9" t="s">
        <v>3</v>
      </c>
    </row>
    <row r="17" spans="2:20" ht="16">
      <c r="B17" s="1" t="s">
        <v>12</v>
      </c>
      <c r="C17" s="10" t="s">
        <v>82</v>
      </c>
      <c r="D17" s="11" t="s">
        <v>83</v>
      </c>
      <c r="E17" s="11" t="s">
        <v>84</v>
      </c>
      <c r="F17" s="11"/>
      <c r="G17" s="11"/>
      <c r="H17" s="11"/>
      <c r="I17" s="11"/>
      <c r="J17" s="11"/>
      <c r="K17" s="11"/>
      <c r="L17" s="11"/>
      <c r="M17" s="11"/>
      <c r="N17" s="11"/>
      <c r="O17" s="12"/>
      <c r="P17" s="1" t="s">
        <v>6</v>
      </c>
    </row>
    <row r="18" spans="2:20" ht="16">
      <c r="B18" s="1" t="s">
        <v>23</v>
      </c>
      <c r="C18" s="14">
        <f>C6</f>
        <v>12.35</v>
      </c>
      <c r="D18" s="15">
        <f>D6</f>
        <v>20.58</v>
      </c>
      <c r="E18" s="15">
        <f>(D18-O19*100)*C18</f>
        <v>130.66299999999998</v>
      </c>
      <c r="F18" s="15"/>
      <c r="G18" s="15"/>
      <c r="H18" s="15"/>
      <c r="I18" s="15"/>
      <c r="J18" s="15"/>
      <c r="K18" s="15"/>
      <c r="L18" s="15"/>
      <c r="M18" s="15"/>
      <c r="N18" s="15">
        <f>E18/(O19*100-O20*100)</f>
        <v>16.332874999999998</v>
      </c>
      <c r="O18" s="12"/>
      <c r="P18" s="13" t="s">
        <v>7</v>
      </c>
    </row>
    <row r="19" spans="2:20" ht="16">
      <c r="C19" s="16"/>
      <c r="D19" s="15"/>
      <c r="E19" s="15"/>
      <c r="F19" s="15"/>
      <c r="G19" s="15"/>
      <c r="H19" s="15"/>
      <c r="I19" s="15"/>
      <c r="J19" s="15"/>
      <c r="K19" s="15"/>
      <c r="L19" s="15"/>
      <c r="M19" s="15"/>
      <c r="N19" s="15"/>
      <c r="O19" s="12">
        <f>O13</f>
        <v>0.1</v>
      </c>
      <c r="P19" s="1" t="s">
        <v>8</v>
      </c>
    </row>
    <row r="20" spans="2:20" ht="14" thickBot="1">
      <c r="C20" s="17" t="s">
        <v>11</v>
      </c>
      <c r="D20" s="18">
        <f>C18+N18</f>
        <v>28.682874999999996</v>
      </c>
      <c r="E20" s="19"/>
      <c r="F20" s="19"/>
      <c r="G20" s="19"/>
      <c r="H20" s="19"/>
      <c r="I20" s="19"/>
      <c r="J20" s="19"/>
      <c r="K20" s="19"/>
      <c r="L20" s="19"/>
      <c r="M20" s="19"/>
      <c r="N20" s="19"/>
      <c r="O20" s="34">
        <v>0.02</v>
      </c>
      <c r="P20" s="1" t="s">
        <v>71</v>
      </c>
      <c r="S20" s="39" t="e">
        <f>N18/M18</f>
        <v>#DIV/0!</v>
      </c>
      <c r="T20" s="1" t="s">
        <v>75</v>
      </c>
    </row>
    <row r="21" spans="2:20" ht="14" thickBot="1"/>
    <row r="22" spans="2:20" ht="14" thickBot="1">
      <c r="C22" s="21" t="s">
        <v>13</v>
      </c>
      <c r="D22" s="22" t="s">
        <v>14</v>
      </c>
      <c r="E22" s="22" t="s">
        <v>15</v>
      </c>
      <c r="F22" s="23" t="s">
        <v>16</v>
      </c>
    </row>
    <row r="23" spans="2:20">
      <c r="C23" s="24" t="s">
        <v>17</v>
      </c>
      <c r="D23" s="25">
        <v>0.3</v>
      </c>
      <c r="E23" s="15">
        <f>D8</f>
        <v>45.015749999999997</v>
      </c>
      <c r="F23" s="26">
        <f>E23*D23</f>
        <v>13.504724999999999</v>
      </c>
    </row>
    <row r="24" spans="2:20">
      <c r="C24" s="24" t="s">
        <v>18</v>
      </c>
      <c r="D24" s="25">
        <v>0.4</v>
      </c>
      <c r="E24" s="15">
        <f>D14</f>
        <v>34.12716666666666</v>
      </c>
      <c r="F24" s="26">
        <f>E24*D24</f>
        <v>13.650866666666666</v>
      </c>
    </row>
    <row r="25" spans="2:20" ht="14" thickBot="1">
      <c r="C25" s="27" t="s">
        <v>19</v>
      </c>
      <c r="D25" s="28">
        <v>0.3</v>
      </c>
      <c r="E25" s="29">
        <f>D20</f>
        <v>28.682874999999996</v>
      </c>
      <c r="F25" s="30">
        <f>E25*D25</f>
        <v>8.6048624999999976</v>
      </c>
    </row>
    <row r="26" spans="2:20" ht="14" thickBot="1">
      <c r="E26" s="31" t="s">
        <v>20</v>
      </c>
      <c r="F26" s="32">
        <f>SUM(F23:F25)</f>
        <v>35.760454166666662</v>
      </c>
    </row>
    <row r="30" spans="2:20" ht="23">
      <c r="C30" s="35"/>
    </row>
  </sheetData>
  <conditionalFormatting sqref="D3">
    <cfRule type="containsText" dxfId="35" priority="1" operator="containsText" text="overvalued">
      <formula>NOT(ISERROR(SEARCH("overvalued",D3)))</formula>
    </cfRule>
    <cfRule type="containsText" dxfId="34" priority="2" operator="containsText" text="undervalued">
      <formula>NOT(ISERROR(SEARCH("undervalued",D3)))</formula>
    </cfRule>
  </conditionalFormatting>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7030A0"/>
  </sheetPr>
  <dimension ref="B1:T30"/>
  <sheetViews>
    <sheetView workbookViewId="0">
      <selection activeCell="O11" sqref="O11:O20"/>
    </sheetView>
  </sheetViews>
  <sheetFormatPr baseColWidth="10" defaultColWidth="11.5" defaultRowHeight="13"/>
  <cols>
    <col min="1" max="1" width="4.33203125" style="1" customWidth="1"/>
    <col min="2" max="2" width="11.5" style="1"/>
    <col min="3" max="3" width="23" style="1" customWidth="1"/>
    <col min="4" max="4" width="10.6640625" style="1" bestFit="1" customWidth="1"/>
    <col min="5" max="5" width="7.5" style="1" customWidth="1"/>
    <col min="6" max="6" width="9.6640625" style="1" customWidth="1"/>
    <col min="7" max="13" width="7" style="1" customWidth="1"/>
    <col min="14" max="14" width="10.6640625" style="1" bestFit="1" customWidth="1"/>
    <col min="15" max="15" width="11.5" style="1"/>
    <col min="16" max="16" width="20" style="1" customWidth="1"/>
    <col min="17" max="16384" width="11.5" style="1"/>
  </cols>
  <sheetData>
    <row r="1" spans="2:20">
      <c r="S1" s="2" t="s">
        <v>0</v>
      </c>
    </row>
    <row r="2" spans="2:20" ht="24">
      <c r="B2" s="36" t="str">
        <f ca="1">MID(CELL("filename",A1),FIND("]",CELL("filename",A1))+1,255)</f>
        <v>Markel</v>
      </c>
      <c r="C2" s="4"/>
      <c r="D2" s="3"/>
      <c r="P2"/>
      <c r="Q2"/>
      <c r="S2" s="5" t="s">
        <v>1</v>
      </c>
    </row>
    <row r="3" spans="2:20">
      <c r="D3" s="6"/>
    </row>
    <row r="4" spans="2:20" ht="29" thickBot="1">
      <c r="B4" s="7"/>
      <c r="N4" s="8" t="s">
        <v>2</v>
      </c>
      <c r="O4" s="9" t="s">
        <v>3</v>
      </c>
      <c r="Q4" s="1" t="s">
        <v>4</v>
      </c>
    </row>
    <row r="5" spans="2:20" ht="16">
      <c r="B5" s="1" t="s">
        <v>5</v>
      </c>
      <c r="C5" s="10" t="s">
        <v>82</v>
      </c>
      <c r="D5" s="11" t="s">
        <v>83</v>
      </c>
      <c r="E5" s="11" t="s">
        <v>84</v>
      </c>
      <c r="F5" s="11"/>
      <c r="G5" s="11"/>
      <c r="H5" s="11"/>
      <c r="I5" s="11"/>
      <c r="J5" s="11"/>
      <c r="K5" s="11"/>
      <c r="L5" s="11"/>
      <c r="M5" s="11"/>
      <c r="N5" s="11"/>
      <c r="O5" s="12"/>
      <c r="P5" s="1" t="s">
        <v>6</v>
      </c>
      <c r="R5" s="13"/>
    </row>
    <row r="6" spans="2:20" ht="16">
      <c r="B6" s="1" t="s">
        <v>21</v>
      </c>
      <c r="C6" s="14">
        <v>7.35</v>
      </c>
      <c r="D6" s="15">
        <v>1025.1400000000001</v>
      </c>
      <c r="E6" s="15">
        <f>(D6-O7*100)*C6</f>
        <v>7461.2790000000005</v>
      </c>
      <c r="F6" s="15"/>
      <c r="G6" s="15"/>
      <c r="H6" s="15"/>
      <c r="I6" s="15"/>
      <c r="J6" s="15"/>
      <c r="K6" s="15"/>
      <c r="L6" s="15"/>
      <c r="M6" s="15"/>
      <c r="N6" s="15">
        <f>E6/(O7*100-O8*100)</f>
        <v>1865.3197500000001</v>
      </c>
      <c r="O6" s="12"/>
      <c r="P6" s="13" t="s">
        <v>7</v>
      </c>
      <c r="S6"/>
      <c r="T6"/>
    </row>
    <row r="7" spans="2:20" ht="16">
      <c r="C7" s="16"/>
      <c r="D7" s="15"/>
      <c r="E7" s="15"/>
      <c r="F7" s="15"/>
      <c r="G7" s="15"/>
      <c r="H7" s="15"/>
      <c r="I7" s="15"/>
      <c r="J7" s="15"/>
      <c r="K7" s="15"/>
      <c r="L7" s="15"/>
      <c r="M7" s="15"/>
      <c r="N7" s="15"/>
      <c r="O7" s="12">
        <f>Dashboard!K1</f>
        <v>0.1</v>
      </c>
      <c r="P7" s="1" t="s">
        <v>8</v>
      </c>
      <c r="S7"/>
      <c r="T7"/>
    </row>
    <row r="8" spans="2:20" ht="14" thickBot="1">
      <c r="C8" s="17" t="s">
        <v>9</v>
      </c>
      <c r="D8" s="18">
        <f>C6+N6</f>
        <v>1872.66975</v>
      </c>
      <c r="E8" s="19"/>
      <c r="F8" s="19"/>
      <c r="G8" s="19"/>
      <c r="H8" s="19"/>
      <c r="I8" s="19"/>
      <c r="J8" s="19"/>
      <c r="K8" s="19"/>
      <c r="L8" s="19"/>
      <c r="M8" s="19"/>
      <c r="N8" s="19"/>
      <c r="O8" s="34">
        <v>0.06</v>
      </c>
      <c r="P8" s="1" t="s">
        <v>71</v>
      </c>
      <c r="R8" s="20"/>
      <c r="S8" s="39" t="e">
        <f>N6/M6</f>
        <v>#DIV/0!</v>
      </c>
      <c r="T8" s="1" t="s">
        <v>75</v>
      </c>
    </row>
    <row r="10" spans="2:20" ht="31" thickBot="1">
      <c r="N10" s="8" t="s">
        <v>2</v>
      </c>
      <c r="O10" s="9" t="s">
        <v>3</v>
      </c>
      <c r="R10" s="33"/>
    </row>
    <row r="11" spans="2:20" ht="16">
      <c r="B11" s="1" t="s">
        <v>10</v>
      </c>
      <c r="C11" s="10" t="s">
        <v>82</v>
      </c>
      <c r="D11" s="11" t="s">
        <v>83</v>
      </c>
      <c r="E11" s="11" t="s">
        <v>84</v>
      </c>
      <c r="F11" s="11"/>
      <c r="G11" s="11"/>
      <c r="H11" s="11"/>
      <c r="I11" s="11"/>
      <c r="J11" s="11"/>
      <c r="K11" s="11"/>
      <c r="L11" s="11"/>
      <c r="M11" s="11"/>
      <c r="N11" s="11"/>
      <c r="O11" s="12"/>
      <c r="P11" s="1" t="s">
        <v>6</v>
      </c>
    </row>
    <row r="12" spans="2:20" ht="16">
      <c r="B12" s="1" t="s">
        <v>22</v>
      </c>
      <c r="C12" s="14">
        <f>C6</f>
        <v>7.35</v>
      </c>
      <c r="D12" s="15">
        <f>D6</f>
        <v>1025.1400000000001</v>
      </c>
      <c r="E12" s="15">
        <f>(D12-O13*100)*C12</f>
        <v>7461.2790000000005</v>
      </c>
      <c r="F12" s="15"/>
      <c r="G12" s="15"/>
      <c r="H12" s="15"/>
      <c r="I12" s="15"/>
      <c r="J12" s="15"/>
      <c r="K12" s="15"/>
      <c r="L12" s="15"/>
      <c r="M12" s="15"/>
      <c r="N12" s="15">
        <f>E12/(O13*100-O14*100)</f>
        <v>1243.5465000000002</v>
      </c>
      <c r="O12" s="12"/>
      <c r="P12" s="13" t="s">
        <v>7</v>
      </c>
    </row>
    <row r="13" spans="2:20" ht="16">
      <c r="C13" s="16"/>
      <c r="D13" s="15"/>
      <c r="E13" s="15"/>
      <c r="F13" s="15"/>
      <c r="G13" s="15"/>
      <c r="H13" s="15"/>
      <c r="I13" s="15"/>
      <c r="J13" s="15"/>
      <c r="K13" s="15"/>
      <c r="L13" s="15"/>
      <c r="M13" s="15"/>
      <c r="N13" s="15"/>
      <c r="O13" s="12">
        <f>O7</f>
        <v>0.1</v>
      </c>
      <c r="P13" s="1" t="s">
        <v>8</v>
      </c>
    </row>
    <row r="14" spans="2:20" ht="14" thickBot="1">
      <c r="C14" s="17" t="s">
        <v>11</v>
      </c>
      <c r="D14" s="18">
        <f>C12+N12</f>
        <v>1250.8965000000001</v>
      </c>
      <c r="E14" s="19"/>
      <c r="F14" s="19"/>
      <c r="G14" s="19"/>
      <c r="H14" s="19"/>
      <c r="I14" s="19"/>
      <c r="J14" s="19"/>
      <c r="K14" s="19"/>
      <c r="L14" s="19"/>
      <c r="M14" s="19"/>
      <c r="N14" s="19"/>
      <c r="O14" s="34">
        <v>0.04</v>
      </c>
      <c r="P14" s="1" t="s">
        <v>71</v>
      </c>
      <c r="S14" s="39" t="e">
        <f>N12/M12</f>
        <v>#DIV/0!</v>
      </c>
      <c r="T14" s="1" t="s">
        <v>75</v>
      </c>
    </row>
    <row r="16" spans="2:20" ht="29" thickBot="1">
      <c r="N16" s="8" t="s">
        <v>2</v>
      </c>
      <c r="O16" s="9" t="s">
        <v>3</v>
      </c>
    </row>
    <row r="17" spans="2:20" ht="16">
      <c r="B17" s="1" t="s">
        <v>12</v>
      </c>
      <c r="C17" s="10" t="s">
        <v>82</v>
      </c>
      <c r="D17" s="11" t="s">
        <v>83</v>
      </c>
      <c r="E17" s="11" t="s">
        <v>84</v>
      </c>
      <c r="F17" s="11"/>
      <c r="G17" s="11"/>
      <c r="H17" s="11"/>
      <c r="I17" s="11"/>
      <c r="J17" s="11"/>
      <c r="K17" s="11"/>
      <c r="L17" s="11"/>
      <c r="M17" s="11"/>
      <c r="N17" s="11"/>
      <c r="O17" s="12"/>
      <c r="P17" s="1" t="s">
        <v>6</v>
      </c>
    </row>
    <row r="18" spans="2:20" ht="16">
      <c r="B18" s="1" t="s">
        <v>23</v>
      </c>
      <c r="C18" s="14">
        <f>C6</f>
        <v>7.35</v>
      </c>
      <c r="D18" s="15">
        <f>D6</f>
        <v>1025.1400000000001</v>
      </c>
      <c r="E18" s="15">
        <f>(D18-O19*100)*C18</f>
        <v>7461.2790000000005</v>
      </c>
      <c r="F18" s="15"/>
      <c r="G18" s="15"/>
      <c r="H18" s="15"/>
      <c r="I18" s="15"/>
      <c r="J18" s="15"/>
      <c r="K18" s="15"/>
      <c r="L18" s="15"/>
      <c r="M18" s="15"/>
      <c r="N18" s="15">
        <f>E18/(O19*100-O20*100)</f>
        <v>932.65987500000006</v>
      </c>
      <c r="O18" s="12"/>
      <c r="P18" s="13" t="s">
        <v>7</v>
      </c>
    </row>
    <row r="19" spans="2:20" ht="16">
      <c r="C19" s="16"/>
      <c r="D19" s="15"/>
      <c r="E19" s="15"/>
      <c r="F19" s="15"/>
      <c r="G19" s="15"/>
      <c r="H19" s="15"/>
      <c r="I19" s="15"/>
      <c r="J19" s="15"/>
      <c r="K19" s="15"/>
      <c r="L19" s="15"/>
      <c r="M19" s="15"/>
      <c r="N19" s="15"/>
      <c r="O19" s="12">
        <f>O13</f>
        <v>0.1</v>
      </c>
      <c r="P19" s="1" t="s">
        <v>8</v>
      </c>
    </row>
    <row r="20" spans="2:20" ht="14" thickBot="1">
      <c r="C20" s="17" t="s">
        <v>11</v>
      </c>
      <c r="D20" s="18">
        <f>C18+N18</f>
        <v>940.00987500000008</v>
      </c>
      <c r="E20" s="19"/>
      <c r="F20" s="19"/>
      <c r="G20" s="19"/>
      <c r="H20" s="19"/>
      <c r="I20" s="19"/>
      <c r="J20" s="19"/>
      <c r="K20" s="19"/>
      <c r="L20" s="19"/>
      <c r="M20" s="19"/>
      <c r="N20" s="19"/>
      <c r="O20" s="34">
        <v>0.02</v>
      </c>
      <c r="P20" s="1" t="s">
        <v>71</v>
      </c>
      <c r="S20" s="39" t="e">
        <f>N18/M18</f>
        <v>#DIV/0!</v>
      </c>
      <c r="T20" s="1" t="s">
        <v>75</v>
      </c>
    </row>
    <row r="21" spans="2:20" ht="14" thickBot="1"/>
    <row r="22" spans="2:20" ht="14" thickBot="1">
      <c r="C22" s="21" t="s">
        <v>13</v>
      </c>
      <c r="D22" s="22" t="s">
        <v>14</v>
      </c>
      <c r="E22" s="22" t="s">
        <v>15</v>
      </c>
      <c r="F22" s="23" t="s">
        <v>16</v>
      </c>
    </row>
    <row r="23" spans="2:20">
      <c r="C23" s="24" t="s">
        <v>17</v>
      </c>
      <c r="D23" s="25">
        <v>0.3</v>
      </c>
      <c r="E23" s="15">
        <f>D8</f>
        <v>1872.66975</v>
      </c>
      <c r="F23" s="26">
        <f>E23*D23</f>
        <v>561.80092500000001</v>
      </c>
    </row>
    <row r="24" spans="2:20">
      <c r="C24" s="24" t="s">
        <v>18</v>
      </c>
      <c r="D24" s="25">
        <v>0.4</v>
      </c>
      <c r="E24" s="15">
        <f>D14</f>
        <v>1250.8965000000001</v>
      </c>
      <c r="F24" s="26">
        <f>E24*D24</f>
        <v>500.35860000000002</v>
      </c>
    </row>
    <row r="25" spans="2:20" ht="14" thickBot="1">
      <c r="C25" s="27" t="s">
        <v>19</v>
      </c>
      <c r="D25" s="28">
        <v>0.3</v>
      </c>
      <c r="E25" s="29">
        <f>D20</f>
        <v>940.00987500000008</v>
      </c>
      <c r="F25" s="30">
        <f>E25*D25</f>
        <v>282.00296250000002</v>
      </c>
    </row>
    <row r="26" spans="2:20" ht="14" thickBot="1">
      <c r="E26" s="31" t="s">
        <v>20</v>
      </c>
      <c r="F26" s="32">
        <f>SUM(F23:F25)</f>
        <v>1344.1624875</v>
      </c>
    </row>
    <row r="30" spans="2:20" ht="23">
      <c r="C30" s="35"/>
    </row>
  </sheetData>
  <conditionalFormatting sqref="D3">
    <cfRule type="containsText" dxfId="33" priority="1" operator="containsText" text="overvalued">
      <formula>NOT(ISERROR(SEARCH("overvalued",D3)))</formula>
    </cfRule>
    <cfRule type="containsText" dxfId="32" priority="2" operator="containsText" text="undervalued">
      <formula>NOT(ISERROR(SEARCH("undervalued",D3)))</formula>
    </cfRule>
  </conditionalFormatting>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92D050"/>
  </sheetPr>
  <dimension ref="B1:T30"/>
  <sheetViews>
    <sheetView workbookViewId="0">
      <selection activeCell="C7" sqref="C7"/>
    </sheetView>
  </sheetViews>
  <sheetFormatPr baseColWidth="10" defaultColWidth="11.5" defaultRowHeight="13"/>
  <cols>
    <col min="1" max="1" width="4.33203125" style="1" customWidth="1"/>
    <col min="2" max="2" width="11.5" style="1"/>
    <col min="3" max="3" width="23" style="1" customWidth="1"/>
    <col min="4" max="4" width="10.6640625" style="1" bestFit="1" customWidth="1"/>
    <col min="5" max="5" width="7.5" style="1" customWidth="1"/>
    <col min="6" max="6" width="9.6640625" style="1" customWidth="1"/>
    <col min="7" max="13" width="7" style="1" customWidth="1"/>
    <col min="14" max="14" width="10.6640625" style="1" bestFit="1" customWidth="1"/>
    <col min="15" max="15" width="11.5" style="1"/>
    <col min="16" max="16" width="20" style="1" customWidth="1"/>
    <col min="17" max="16384" width="11.5" style="1"/>
  </cols>
  <sheetData>
    <row r="1" spans="2:20">
      <c r="S1" s="2" t="s">
        <v>0</v>
      </c>
    </row>
    <row r="2" spans="2:20" ht="24">
      <c r="B2" s="36" t="str">
        <f ca="1">MID(CELL("filename",A1),FIND("]",CELL("filename",A1))+1,255)</f>
        <v>Mastercard</v>
      </c>
      <c r="C2" s="4"/>
      <c r="D2" s="3"/>
      <c r="P2"/>
      <c r="Q2"/>
      <c r="S2" s="5" t="s">
        <v>1</v>
      </c>
    </row>
    <row r="3" spans="2:20">
      <c r="D3" s="6"/>
    </row>
    <row r="4" spans="2:20" ht="29" thickBot="1">
      <c r="B4" s="7"/>
      <c r="N4" s="8" t="s">
        <v>2</v>
      </c>
      <c r="O4" s="9" t="s">
        <v>3</v>
      </c>
      <c r="Q4" s="1" t="s">
        <v>4</v>
      </c>
    </row>
    <row r="5" spans="2:20" ht="16">
      <c r="B5" s="1" t="s">
        <v>5</v>
      </c>
      <c r="C5" s="10" t="s">
        <v>24</v>
      </c>
      <c r="D5" s="11">
        <v>1</v>
      </c>
      <c r="E5" s="11">
        <f t="shared" ref="E5:M5" si="0">D5+1</f>
        <v>2</v>
      </c>
      <c r="F5" s="11">
        <f t="shared" si="0"/>
        <v>3</v>
      </c>
      <c r="G5" s="11">
        <f t="shared" si="0"/>
        <v>4</v>
      </c>
      <c r="H5" s="11">
        <f t="shared" si="0"/>
        <v>5</v>
      </c>
      <c r="I5" s="11">
        <f t="shared" si="0"/>
        <v>6</v>
      </c>
      <c r="J5" s="11">
        <f t="shared" si="0"/>
        <v>7</v>
      </c>
      <c r="K5" s="11">
        <f t="shared" si="0"/>
        <v>8</v>
      </c>
      <c r="L5" s="11">
        <f t="shared" si="0"/>
        <v>9</v>
      </c>
      <c r="M5" s="11">
        <f t="shared" si="0"/>
        <v>10</v>
      </c>
      <c r="N5" s="11">
        <v>10</v>
      </c>
      <c r="O5" s="12">
        <v>0.2</v>
      </c>
      <c r="P5" s="1" t="s">
        <v>6</v>
      </c>
      <c r="R5" s="13"/>
    </row>
    <row r="6" spans="2:20" ht="16">
      <c r="B6" s="1" t="s">
        <v>21</v>
      </c>
      <c r="C6" s="14">
        <v>8.7899999999999991</v>
      </c>
      <c r="D6" s="15">
        <f>C6*(1+$O$5)</f>
        <v>10.547999999999998</v>
      </c>
      <c r="E6" s="15">
        <f>D6*(1+$O$5)</f>
        <v>12.657599999999997</v>
      </c>
      <c r="F6" s="15">
        <f>E6*(1+$O$5)</f>
        <v>15.189119999999996</v>
      </c>
      <c r="G6" s="15">
        <f>F6*(1+$O$5)</f>
        <v>18.226943999999992</v>
      </c>
      <c r="H6" s="15">
        <f>G6*(1+$O$5)</f>
        <v>21.872332799999992</v>
      </c>
      <c r="I6" s="15">
        <f>H6*(1+$O$6)</f>
        <v>25.15318271999999</v>
      </c>
      <c r="J6" s="15">
        <f>I6*(1+$O$6)</f>
        <v>28.926160127999985</v>
      </c>
      <c r="K6" s="15">
        <f>J6*(1+$O$6)</f>
        <v>33.265084147199978</v>
      </c>
      <c r="L6" s="15">
        <f>K6*(1+$O$6)</f>
        <v>38.254846769279972</v>
      </c>
      <c r="M6" s="15">
        <f>L6*(1+$O$6)</f>
        <v>43.993073784671964</v>
      </c>
      <c r="N6" s="15">
        <f>M6*(1+O8)/(O7-O8)</f>
        <v>1165.8164552938069</v>
      </c>
      <c r="O6" s="12">
        <v>0.15</v>
      </c>
      <c r="P6" s="13" t="s">
        <v>7</v>
      </c>
      <c r="S6"/>
      <c r="T6"/>
    </row>
    <row r="7" spans="2:20" ht="16">
      <c r="C7" s="16"/>
      <c r="D7" s="15">
        <f>D6*(1+$O$7)^($D$5-D5-1)</f>
        <v>9.589090909090908</v>
      </c>
      <c r="E7" s="15">
        <f t="shared" ref="E7:N7" si="1">E6*(1+$O$7)^($D$5-E5-1)</f>
        <v>10.460826446280988</v>
      </c>
      <c r="F7" s="15">
        <f t="shared" si="1"/>
        <v>11.411810668670165</v>
      </c>
      <c r="G7" s="15">
        <f t="shared" si="1"/>
        <v>12.449248002185636</v>
      </c>
      <c r="H7" s="15">
        <f t="shared" si="1"/>
        <v>13.580997820566145</v>
      </c>
      <c r="I7" s="15">
        <f t="shared" si="1"/>
        <v>14.198315903319152</v>
      </c>
      <c r="J7" s="15">
        <f t="shared" si="1"/>
        <v>14.843693898924563</v>
      </c>
      <c r="K7" s="15">
        <f t="shared" si="1"/>
        <v>15.518407257966587</v>
      </c>
      <c r="L7" s="15">
        <f t="shared" si="1"/>
        <v>16.223789406055975</v>
      </c>
      <c r="M7" s="15">
        <f t="shared" si="1"/>
        <v>16.961234379058517</v>
      </c>
      <c r="N7" s="15">
        <f t="shared" si="1"/>
        <v>449.47271104505063</v>
      </c>
      <c r="O7" s="12">
        <f>Dashboard!K1</f>
        <v>0.1</v>
      </c>
      <c r="P7" s="1" t="s">
        <v>8</v>
      </c>
      <c r="S7"/>
      <c r="T7"/>
    </row>
    <row r="8" spans="2:20" ht="14" thickBot="1">
      <c r="C8" s="17" t="s">
        <v>9</v>
      </c>
      <c r="D8" s="18">
        <f>SUM(D7:N7)</f>
        <v>584.71012573716928</v>
      </c>
      <c r="E8" s="19"/>
      <c r="F8" s="19"/>
      <c r="G8" s="19"/>
      <c r="H8" s="19"/>
      <c r="I8" s="19"/>
      <c r="J8" s="19"/>
      <c r="K8" s="19"/>
      <c r="L8" s="19"/>
      <c r="M8" s="19"/>
      <c r="N8" s="19"/>
      <c r="O8" s="34">
        <v>0.06</v>
      </c>
      <c r="P8" s="1" t="s">
        <v>71</v>
      </c>
      <c r="R8" s="20"/>
      <c r="S8" s="39">
        <f>N6/M6</f>
        <v>26.499999999999996</v>
      </c>
      <c r="T8" s="1" t="s">
        <v>75</v>
      </c>
    </row>
    <row r="10" spans="2:20" ht="31" thickBot="1">
      <c r="N10" s="8" t="s">
        <v>2</v>
      </c>
      <c r="O10" s="9" t="s">
        <v>3</v>
      </c>
      <c r="R10" s="33"/>
    </row>
    <row r="11" spans="2:20" ht="16">
      <c r="B11" s="1" t="s">
        <v>10</v>
      </c>
      <c r="C11" s="10" t="str">
        <f>C5</f>
        <v>FCF PER SHARE</v>
      </c>
      <c r="D11" s="11">
        <f>D5</f>
        <v>1</v>
      </c>
      <c r="E11" s="11">
        <f t="shared" ref="E11:M11" si="2">D11+1</f>
        <v>2</v>
      </c>
      <c r="F11" s="11">
        <f t="shared" si="2"/>
        <v>3</v>
      </c>
      <c r="G11" s="11">
        <f t="shared" si="2"/>
        <v>4</v>
      </c>
      <c r="H11" s="11">
        <f t="shared" si="2"/>
        <v>5</v>
      </c>
      <c r="I11" s="11">
        <f t="shared" si="2"/>
        <v>6</v>
      </c>
      <c r="J11" s="11">
        <f t="shared" si="2"/>
        <v>7</v>
      </c>
      <c r="K11" s="11">
        <f t="shared" si="2"/>
        <v>8</v>
      </c>
      <c r="L11" s="11">
        <f t="shared" si="2"/>
        <v>9</v>
      </c>
      <c r="M11" s="11">
        <f t="shared" si="2"/>
        <v>10</v>
      </c>
      <c r="N11" s="11">
        <f>N5</f>
        <v>10</v>
      </c>
      <c r="O11" s="12">
        <v>0.15</v>
      </c>
      <c r="P11" s="1" t="s">
        <v>6</v>
      </c>
    </row>
    <row r="12" spans="2:20" ht="16">
      <c r="B12" s="1" t="s">
        <v>22</v>
      </c>
      <c r="C12" s="14">
        <f>C6</f>
        <v>8.7899999999999991</v>
      </c>
      <c r="D12" s="15">
        <f>C12*(1+$O$11)</f>
        <v>10.108499999999998</v>
      </c>
      <c r="E12" s="15">
        <f>D12*(1+$O$11)</f>
        <v>11.624774999999996</v>
      </c>
      <c r="F12" s="15">
        <f>E12*(1+$O$11)</f>
        <v>13.368491249999995</v>
      </c>
      <c r="G12" s="15">
        <f>F12*(1+$O$11)</f>
        <v>15.373764937499992</v>
      </c>
      <c r="H12" s="15">
        <f>G12*(1+$O$11)</f>
        <v>17.679829678124989</v>
      </c>
      <c r="I12" s="15">
        <f>H12*(1+$O$12)</f>
        <v>19.447812645937489</v>
      </c>
      <c r="J12" s="15">
        <f>I12*(1+$O$12)</f>
        <v>21.392593910531239</v>
      </c>
      <c r="K12" s="15">
        <f>J12*(1+$O$12)</f>
        <v>23.531853301584366</v>
      </c>
      <c r="L12" s="15">
        <f>K12*(1+$O$12)</f>
        <v>25.885038631742805</v>
      </c>
      <c r="M12" s="15">
        <f>L12*(1+$O$12)</f>
        <v>28.473542494917087</v>
      </c>
      <c r="N12" s="15">
        <f>M12*(1+O14)/(O13-O14)</f>
        <v>493.5414032452295</v>
      </c>
      <c r="O12" s="12">
        <v>0.1</v>
      </c>
      <c r="P12" s="13" t="s">
        <v>7</v>
      </c>
    </row>
    <row r="13" spans="2:20" ht="16">
      <c r="C13" s="16"/>
      <c r="D13" s="15">
        <f>D12*(1+$O$13)^($D$11-D11-1)</f>
        <v>9.1895454545454527</v>
      </c>
      <c r="E13" s="15">
        <f t="shared" ref="E13:M13" si="3">E12*(1+$O$7)^($D$5-E11-1)</f>
        <v>9.6072520661156986</v>
      </c>
      <c r="F13" s="15">
        <f t="shared" si="3"/>
        <v>10.043945341848227</v>
      </c>
      <c r="G13" s="15">
        <f t="shared" si="3"/>
        <v>10.500488311932237</v>
      </c>
      <c r="H13" s="15">
        <f t="shared" si="3"/>
        <v>10.977783235201882</v>
      </c>
      <c r="I13" s="15">
        <f t="shared" si="3"/>
        <v>10.977783235201882</v>
      </c>
      <c r="J13" s="15">
        <f t="shared" si="3"/>
        <v>10.97778323520188</v>
      </c>
      <c r="K13" s="15">
        <f t="shared" si="3"/>
        <v>10.977783235201882</v>
      </c>
      <c r="L13" s="15">
        <f t="shared" si="3"/>
        <v>10.977783235201883</v>
      </c>
      <c r="M13" s="15">
        <f t="shared" si="3"/>
        <v>10.977783235201882</v>
      </c>
      <c r="N13" s="15">
        <f>N12*(1+$O$7)^($D$5-N11-1)</f>
        <v>190.28157607683264</v>
      </c>
      <c r="O13" s="12">
        <f>O7</f>
        <v>0.1</v>
      </c>
      <c r="P13" s="1" t="s">
        <v>8</v>
      </c>
    </row>
    <row r="14" spans="2:20" ht="14" thickBot="1">
      <c r="C14" s="17" t="s">
        <v>11</v>
      </c>
      <c r="D14" s="18">
        <f>SUM(D13:N13)</f>
        <v>295.48950666248555</v>
      </c>
      <c r="E14" s="19"/>
      <c r="F14" s="19"/>
      <c r="G14" s="19"/>
      <c r="H14" s="19"/>
      <c r="I14" s="19"/>
      <c r="J14" s="19"/>
      <c r="K14" s="19"/>
      <c r="L14" s="19"/>
      <c r="M14" s="19"/>
      <c r="N14" s="19"/>
      <c r="O14" s="34">
        <v>0.04</v>
      </c>
      <c r="P14" s="1" t="s">
        <v>71</v>
      </c>
      <c r="S14" s="39">
        <f>N12/M12</f>
        <v>17.333333333333332</v>
      </c>
      <c r="T14" s="1" t="s">
        <v>75</v>
      </c>
    </row>
    <row r="16" spans="2:20" ht="29" thickBot="1">
      <c r="N16" s="8" t="s">
        <v>2</v>
      </c>
      <c r="O16" s="9" t="s">
        <v>3</v>
      </c>
    </row>
    <row r="17" spans="2:20" ht="16">
      <c r="B17" s="1" t="s">
        <v>12</v>
      </c>
      <c r="C17" s="10" t="str">
        <f>C11</f>
        <v>FCF PER SHARE</v>
      </c>
      <c r="D17" s="11">
        <f>D5</f>
        <v>1</v>
      </c>
      <c r="E17" s="11">
        <f t="shared" ref="E17:M17" si="4">D17+1</f>
        <v>2</v>
      </c>
      <c r="F17" s="11">
        <f t="shared" si="4"/>
        <v>3</v>
      </c>
      <c r="G17" s="11">
        <f t="shared" si="4"/>
        <v>4</v>
      </c>
      <c r="H17" s="11">
        <f t="shared" si="4"/>
        <v>5</v>
      </c>
      <c r="I17" s="11">
        <f t="shared" si="4"/>
        <v>6</v>
      </c>
      <c r="J17" s="11">
        <f t="shared" si="4"/>
        <v>7</v>
      </c>
      <c r="K17" s="11">
        <f t="shared" si="4"/>
        <v>8</v>
      </c>
      <c r="L17" s="11">
        <f t="shared" si="4"/>
        <v>9</v>
      </c>
      <c r="M17" s="11">
        <f t="shared" si="4"/>
        <v>10</v>
      </c>
      <c r="N17" s="11">
        <f>N5</f>
        <v>10</v>
      </c>
      <c r="O17" s="12">
        <v>0.1</v>
      </c>
      <c r="P17" s="1" t="s">
        <v>6</v>
      </c>
    </row>
    <row r="18" spans="2:20" ht="16">
      <c r="B18" s="1" t="s">
        <v>23</v>
      </c>
      <c r="C18" s="14">
        <f>C6</f>
        <v>8.7899999999999991</v>
      </c>
      <c r="D18" s="15">
        <f>C18*(1+$O$17)</f>
        <v>9.6690000000000005</v>
      </c>
      <c r="E18" s="15">
        <f>D18*(1+$O$17)</f>
        <v>10.635900000000001</v>
      </c>
      <c r="F18" s="15">
        <f>E18*(1+$O$17)</f>
        <v>11.699490000000003</v>
      </c>
      <c r="G18" s="15">
        <f>F18*(1+$O$17)</f>
        <v>12.869439000000003</v>
      </c>
      <c r="H18" s="15">
        <f>G18*(1+$O$17)</f>
        <v>14.156382900000004</v>
      </c>
      <c r="I18" s="15">
        <f>H18*(1+$O$18)</f>
        <v>14.864202045000004</v>
      </c>
      <c r="J18" s="15">
        <f>I18*(1+$O$18)</f>
        <v>15.607412147250006</v>
      </c>
      <c r="K18" s="15">
        <f>J18*(1+$O$18)</f>
        <v>16.387782754612505</v>
      </c>
      <c r="L18" s="15">
        <f>K18*(1+$O$18)</f>
        <v>17.20717189234313</v>
      </c>
      <c r="M18" s="15">
        <f>L18*(1+$O$18)</f>
        <v>18.067530486960287</v>
      </c>
      <c r="N18" s="15">
        <f>M18*(1+O20)/(O19-O20)</f>
        <v>230.36101370874363</v>
      </c>
      <c r="O18" s="12">
        <v>0.05</v>
      </c>
      <c r="P18" s="13" t="s">
        <v>7</v>
      </c>
    </row>
    <row r="19" spans="2:20" ht="16">
      <c r="C19" s="16"/>
      <c r="D19" s="15">
        <f>D18*(1+$O$19)^($D$17-D17-1)</f>
        <v>8.7900000000000009</v>
      </c>
      <c r="E19" s="15">
        <f t="shared" ref="E19:N19" si="5">E18*(1+$O$19)^($D$17-E17-1)</f>
        <v>8.7900000000000009</v>
      </c>
      <c r="F19" s="15">
        <f t="shared" si="5"/>
        <v>8.7899999999999991</v>
      </c>
      <c r="G19" s="15">
        <f t="shared" si="5"/>
        <v>8.7900000000000009</v>
      </c>
      <c r="H19" s="15">
        <f t="shared" si="5"/>
        <v>8.7899999999999991</v>
      </c>
      <c r="I19" s="15">
        <f t="shared" si="5"/>
        <v>8.3904545454545438</v>
      </c>
      <c r="J19" s="15">
        <f t="shared" si="5"/>
        <v>8.0090702479338827</v>
      </c>
      <c r="K19" s="15">
        <f t="shared" si="5"/>
        <v>7.6450216003005238</v>
      </c>
      <c r="L19" s="15">
        <f t="shared" si="5"/>
        <v>7.2975206184686812</v>
      </c>
      <c r="M19" s="15">
        <f t="shared" si="5"/>
        <v>6.9658151358110141</v>
      </c>
      <c r="N19" s="15">
        <f t="shared" si="5"/>
        <v>88.814142981590408</v>
      </c>
      <c r="O19" s="12">
        <f>O13</f>
        <v>0.1</v>
      </c>
      <c r="P19" s="1" t="s">
        <v>8</v>
      </c>
    </row>
    <row r="20" spans="2:20" ht="14" thickBot="1">
      <c r="C20" s="17" t="s">
        <v>11</v>
      </c>
      <c r="D20" s="18">
        <f>SUM(D19:N19)</f>
        <v>171.07202512955905</v>
      </c>
      <c r="E20" s="19"/>
      <c r="F20" s="19"/>
      <c r="G20" s="19"/>
      <c r="H20" s="19"/>
      <c r="I20" s="19"/>
      <c r="J20" s="19"/>
      <c r="K20" s="19"/>
      <c r="L20" s="19"/>
      <c r="M20" s="19"/>
      <c r="N20" s="19"/>
      <c r="O20" s="34">
        <v>0.02</v>
      </c>
      <c r="P20" s="1" t="s">
        <v>71</v>
      </c>
      <c r="S20" s="39">
        <f>N18/M18</f>
        <v>12.749999999999998</v>
      </c>
      <c r="T20" s="1" t="s">
        <v>75</v>
      </c>
    </row>
    <row r="21" spans="2:20" ht="14" thickBot="1"/>
    <row r="22" spans="2:20" ht="14" thickBot="1">
      <c r="C22" s="21" t="s">
        <v>13</v>
      </c>
      <c r="D22" s="22" t="s">
        <v>14</v>
      </c>
      <c r="E22" s="22" t="s">
        <v>15</v>
      </c>
      <c r="F22" s="23" t="s">
        <v>16</v>
      </c>
    </row>
    <row r="23" spans="2:20">
      <c r="C23" s="24" t="s">
        <v>17</v>
      </c>
      <c r="D23" s="25">
        <v>0.3</v>
      </c>
      <c r="E23" s="15">
        <f>D8</f>
        <v>584.71012573716928</v>
      </c>
      <c r="F23" s="26">
        <f>E23*D23</f>
        <v>175.41303772115077</v>
      </c>
    </row>
    <row r="24" spans="2:20">
      <c r="C24" s="24" t="s">
        <v>18</v>
      </c>
      <c r="D24" s="25">
        <v>0.4</v>
      </c>
      <c r="E24" s="15">
        <f>D14</f>
        <v>295.48950666248555</v>
      </c>
      <c r="F24" s="26">
        <f>E24*D24</f>
        <v>118.19580266499423</v>
      </c>
    </row>
    <row r="25" spans="2:20" ht="14" thickBot="1">
      <c r="C25" s="27" t="s">
        <v>19</v>
      </c>
      <c r="D25" s="28">
        <v>0.3</v>
      </c>
      <c r="E25" s="29">
        <f>D20</f>
        <v>171.07202512955905</v>
      </c>
      <c r="F25" s="30">
        <f>E25*D25</f>
        <v>51.321607538867717</v>
      </c>
    </row>
    <row r="26" spans="2:20" ht="14" thickBot="1">
      <c r="E26" s="31" t="s">
        <v>20</v>
      </c>
      <c r="F26" s="32">
        <f>SUM(F23:F25)</f>
        <v>344.93044792501274</v>
      </c>
    </row>
    <row r="30" spans="2:20" ht="23">
      <c r="C30" s="35"/>
    </row>
  </sheetData>
  <conditionalFormatting sqref="D3">
    <cfRule type="containsText" dxfId="31" priority="1" operator="containsText" text="overvalued">
      <formula>NOT(ISERROR(SEARCH("overvalued",D3)))</formula>
    </cfRule>
    <cfRule type="containsText" dxfId="30" priority="2" operator="containsText" text="undervalued">
      <formula>NOT(ISERROR(SEARCH("undervalued",D3)))</formula>
    </cfRule>
  </conditionalFormatting>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92D050"/>
  </sheetPr>
  <dimension ref="B1:T30"/>
  <sheetViews>
    <sheetView workbookViewId="0">
      <selection activeCell="C5" sqref="C5"/>
    </sheetView>
  </sheetViews>
  <sheetFormatPr baseColWidth="10" defaultColWidth="11.5" defaultRowHeight="13"/>
  <cols>
    <col min="1" max="1" width="4.33203125" style="1" customWidth="1"/>
    <col min="2" max="2" width="11.5" style="1"/>
    <col min="3" max="3" width="23" style="1" customWidth="1"/>
    <col min="4" max="4" width="10.6640625" style="1" bestFit="1" customWidth="1"/>
    <col min="5" max="5" width="7.5" style="1" customWidth="1"/>
    <col min="6" max="6" width="9.6640625" style="1" customWidth="1"/>
    <col min="7" max="13" width="7" style="1" customWidth="1"/>
    <col min="14" max="14" width="10.6640625" style="1" bestFit="1" customWidth="1"/>
    <col min="15" max="15" width="11.5" style="1"/>
    <col min="16" max="16" width="20" style="1" customWidth="1"/>
    <col min="17" max="16384" width="11.5" style="1"/>
  </cols>
  <sheetData>
    <row r="1" spans="2:20">
      <c r="S1" s="2" t="s">
        <v>0</v>
      </c>
    </row>
    <row r="2" spans="2:20" ht="24">
      <c r="B2" s="36" t="str">
        <f ca="1">MID(CELL("filename",A1),FIND("]",CELL("filename",A1))+1,255)</f>
        <v>MercadoLibre</v>
      </c>
      <c r="C2" s="4"/>
      <c r="D2" s="3"/>
      <c r="P2"/>
      <c r="Q2"/>
      <c r="S2" s="5" t="s">
        <v>1</v>
      </c>
    </row>
    <row r="3" spans="2:20">
      <c r="D3" s="6"/>
    </row>
    <row r="4" spans="2:20" ht="29" thickBot="1">
      <c r="B4" s="7"/>
      <c r="N4" s="8" t="s">
        <v>2</v>
      </c>
      <c r="O4" s="9" t="s">
        <v>3</v>
      </c>
      <c r="Q4" s="1" t="s">
        <v>4</v>
      </c>
    </row>
    <row r="5" spans="2:20" ht="16">
      <c r="B5" s="1" t="s">
        <v>5</v>
      </c>
      <c r="C5" s="10" t="s">
        <v>24</v>
      </c>
      <c r="D5" s="11">
        <v>1</v>
      </c>
      <c r="E5" s="11">
        <f t="shared" ref="E5:M5" si="0">D5+1</f>
        <v>2</v>
      </c>
      <c r="F5" s="11">
        <f t="shared" si="0"/>
        <v>3</v>
      </c>
      <c r="G5" s="11">
        <f t="shared" si="0"/>
        <v>4</v>
      </c>
      <c r="H5" s="11">
        <f t="shared" si="0"/>
        <v>5</v>
      </c>
      <c r="I5" s="11">
        <f t="shared" si="0"/>
        <v>6</v>
      </c>
      <c r="J5" s="11">
        <f t="shared" si="0"/>
        <v>7</v>
      </c>
      <c r="K5" s="11">
        <f t="shared" si="0"/>
        <v>8</v>
      </c>
      <c r="L5" s="11">
        <f t="shared" si="0"/>
        <v>9</v>
      </c>
      <c r="M5" s="11">
        <f t="shared" si="0"/>
        <v>10</v>
      </c>
      <c r="N5" s="11">
        <v>10</v>
      </c>
      <c r="O5" s="12">
        <v>0.25</v>
      </c>
      <c r="P5" s="1" t="s">
        <v>6</v>
      </c>
      <c r="R5" s="13"/>
    </row>
    <row r="6" spans="2:20" ht="16">
      <c r="B6" s="1" t="s">
        <v>21</v>
      </c>
      <c r="C6" s="14">
        <v>18.739999999999998</v>
      </c>
      <c r="D6" s="15">
        <f>C6*(1+$O$5)</f>
        <v>23.424999999999997</v>
      </c>
      <c r="E6" s="15">
        <f>D6*(1+$O$5)</f>
        <v>29.281249999999996</v>
      </c>
      <c r="F6" s="15">
        <f>E6*(1+$O$5)</f>
        <v>36.601562499999993</v>
      </c>
      <c r="G6" s="15">
        <f>F6*(1+$O$5)</f>
        <v>45.751953124999993</v>
      </c>
      <c r="H6" s="15">
        <f>G6*(1+$O$5)</f>
        <v>57.189941406249993</v>
      </c>
      <c r="I6" s="15">
        <f>H6*(1+$O$6)</f>
        <v>68.627929687499986</v>
      </c>
      <c r="J6" s="15">
        <f>I6*(1+$O$6)</f>
        <v>82.353515624999986</v>
      </c>
      <c r="K6" s="15">
        <f>J6*(1+$O$6)</f>
        <v>98.824218749999986</v>
      </c>
      <c r="L6" s="15">
        <f>K6*(1+$O$6)</f>
        <v>118.58906249999998</v>
      </c>
      <c r="M6" s="15">
        <f>L6*(1+$O$6)</f>
        <v>142.30687499999996</v>
      </c>
      <c r="N6" s="15">
        <f>M6*(1+O8)/(O7-O8)</f>
        <v>3771.1321874999981</v>
      </c>
      <c r="O6" s="12">
        <v>0.2</v>
      </c>
      <c r="P6" s="13" t="s">
        <v>7</v>
      </c>
      <c r="S6"/>
      <c r="T6"/>
    </row>
    <row r="7" spans="2:20" ht="16">
      <c r="C7" s="16"/>
      <c r="D7" s="15">
        <f>D6*(1+$O$7)^($D$5-D5-1)</f>
        <v>21.295454545454543</v>
      </c>
      <c r="E7" s="15">
        <f t="shared" ref="E7:N7" si="1">E6*(1+$O$7)^($D$5-E5-1)</f>
        <v>24.199380165289252</v>
      </c>
      <c r="F7" s="15">
        <f t="shared" si="1"/>
        <v>27.49929564237414</v>
      </c>
      <c r="G7" s="15">
        <f t="shared" si="1"/>
        <v>31.249199593606981</v>
      </c>
      <c r="H7" s="15">
        <f t="shared" si="1"/>
        <v>35.510454083644291</v>
      </c>
      <c r="I7" s="15">
        <f t="shared" si="1"/>
        <v>38.73867718215741</v>
      </c>
      <c r="J7" s="15">
        <f t="shared" si="1"/>
        <v>42.260375107808073</v>
      </c>
      <c r="K7" s="15">
        <f t="shared" si="1"/>
        <v>46.102227390336083</v>
      </c>
      <c r="L7" s="15">
        <f t="shared" si="1"/>
        <v>50.293338971275723</v>
      </c>
      <c r="M7" s="15">
        <f t="shared" si="1"/>
        <v>54.865460695937145</v>
      </c>
      <c r="N7" s="15">
        <f t="shared" si="1"/>
        <v>1453.9347084423339</v>
      </c>
      <c r="O7" s="12">
        <f>Dashboard!K1</f>
        <v>0.1</v>
      </c>
      <c r="P7" s="1" t="s">
        <v>8</v>
      </c>
      <c r="S7"/>
      <c r="T7"/>
    </row>
    <row r="8" spans="2:20" ht="14" thickBot="1">
      <c r="C8" s="17" t="s">
        <v>9</v>
      </c>
      <c r="D8" s="18">
        <f>SUM(D7:N7)</f>
        <v>1825.9485718202175</v>
      </c>
      <c r="E8" s="19"/>
      <c r="F8" s="19"/>
      <c r="G8" s="19"/>
      <c r="H8" s="19"/>
      <c r="I8" s="19"/>
      <c r="J8" s="19"/>
      <c r="K8" s="19"/>
      <c r="L8" s="19"/>
      <c r="M8" s="19"/>
      <c r="N8" s="19"/>
      <c r="O8" s="34">
        <v>0.06</v>
      </c>
      <c r="P8" s="1" t="s">
        <v>71</v>
      </c>
      <c r="R8" s="20"/>
      <c r="S8" s="39">
        <f>N6/M6</f>
        <v>26.499999999999993</v>
      </c>
      <c r="T8" s="1" t="s">
        <v>75</v>
      </c>
    </row>
    <row r="10" spans="2:20" ht="31" thickBot="1">
      <c r="N10" s="8" t="s">
        <v>2</v>
      </c>
      <c r="O10" s="9" t="s">
        <v>3</v>
      </c>
      <c r="R10" s="33"/>
    </row>
    <row r="11" spans="2:20" ht="16">
      <c r="B11" s="1" t="s">
        <v>10</v>
      </c>
      <c r="C11" s="10" t="str">
        <f>C5</f>
        <v>FCF PER SHARE</v>
      </c>
      <c r="D11" s="11">
        <f>D5</f>
        <v>1</v>
      </c>
      <c r="E11" s="11">
        <f t="shared" ref="E11:M11" si="2">D11+1</f>
        <v>2</v>
      </c>
      <c r="F11" s="11">
        <f t="shared" si="2"/>
        <v>3</v>
      </c>
      <c r="G11" s="11">
        <f t="shared" si="2"/>
        <v>4</v>
      </c>
      <c r="H11" s="11">
        <f t="shared" si="2"/>
        <v>5</v>
      </c>
      <c r="I11" s="11">
        <f t="shared" si="2"/>
        <v>6</v>
      </c>
      <c r="J11" s="11">
        <f t="shared" si="2"/>
        <v>7</v>
      </c>
      <c r="K11" s="11">
        <f t="shared" si="2"/>
        <v>8</v>
      </c>
      <c r="L11" s="11">
        <f t="shared" si="2"/>
        <v>9</v>
      </c>
      <c r="M11" s="11">
        <f t="shared" si="2"/>
        <v>10</v>
      </c>
      <c r="N11" s="11">
        <f>N5</f>
        <v>10</v>
      </c>
      <c r="O11" s="12">
        <v>0.1</v>
      </c>
      <c r="P11" s="1" t="s">
        <v>6</v>
      </c>
    </row>
    <row r="12" spans="2:20" ht="16">
      <c r="B12" s="1" t="s">
        <v>22</v>
      </c>
      <c r="C12" s="14">
        <f>C6</f>
        <v>18.739999999999998</v>
      </c>
      <c r="D12" s="15">
        <f>C12*(1+$O$11)</f>
        <v>20.614000000000001</v>
      </c>
      <c r="E12" s="15">
        <f>D12*(1+$O$11)</f>
        <v>22.675400000000003</v>
      </c>
      <c r="F12" s="15">
        <f>E12*(1+$O$11)</f>
        <v>24.942940000000007</v>
      </c>
      <c r="G12" s="15">
        <f>F12*(1+$O$11)</f>
        <v>27.437234000000011</v>
      </c>
      <c r="H12" s="15">
        <f>G12*(1+$O$11)</f>
        <v>30.180957400000015</v>
      </c>
      <c r="I12" s="15">
        <f>H12*(1+$O$12)</f>
        <v>31.690005270000018</v>
      </c>
      <c r="J12" s="15">
        <f>I12*(1+$O$12)</f>
        <v>33.274505533500019</v>
      </c>
      <c r="K12" s="15">
        <f>J12*(1+$O$12)</f>
        <v>34.938230810175021</v>
      </c>
      <c r="L12" s="15">
        <f>K12*(1+$O$12)</f>
        <v>36.685142350683776</v>
      </c>
      <c r="M12" s="15">
        <f>L12*(1+$O$12)</f>
        <v>38.519399468217969</v>
      </c>
      <c r="N12" s="15">
        <f>M12*(1+O14)/(O13-O14)</f>
        <v>667.66959078244474</v>
      </c>
      <c r="O12" s="12">
        <v>0.05</v>
      </c>
      <c r="P12" s="13" t="s">
        <v>7</v>
      </c>
    </row>
    <row r="13" spans="2:20" ht="16">
      <c r="C13" s="16"/>
      <c r="D13" s="15">
        <f>D12*(1+$O$13)^($D$11-D11-1)</f>
        <v>18.739999999999998</v>
      </c>
      <c r="E13" s="15">
        <f t="shared" ref="E13:M13" si="3">E12*(1+$O$7)^($D$5-E11-1)</f>
        <v>18.740000000000002</v>
      </c>
      <c r="F13" s="15">
        <f t="shared" si="3"/>
        <v>18.739999999999998</v>
      </c>
      <c r="G13" s="15">
        <f t="shared" si="3"/>
        <v>18.740000000000002</v>
      </c>
      <c r="H13" s="15">
        <f t="shared" si="3"/>
        <v>18.740000000000002</v>
      </c>
      <c r="I13" s="15">
        <f t="shared" si="3"/>
        <v>17.88818181818182</v>
      </c>
      <c r="J13" s="15">
        <f t="shared" si="3"/>
        <v>17.0750826446281</v>
      </c>
      <c r="K13" s="15">
        <f t="shared" si="3"/>
        <v>16.298942524417733</v>
      </c>
      <c r="L13" s="15">
        <f t="shared" si="3"/>
        <v>15.558081500580563</v>
      </c>
      <c r="M13" s="15">
        <f t="shared" si="3"/>
        <v>14.850895977826902</v>
      </c>
      <c r="N13" s="15">
        <f>N12*(1+$O$7)^($D$5-N11-1)</f>
        <v>257.41553028233295</v>
      </c>
      <c r="O13" s="12">
        <f>O7</f>
        <v>0.1</v>
      </c>
      <c r="P13" s="1" t="s">
        <v>8</v>
      </c>
    </row>
    <row r="14" spans="2:20" ht="14" thickBot="1">
      <c r="C14" s="17" t="s">
        <v>11</v>
      </c>
      <c r="D14" s="18">
        <f>SUM(D13:N13)</f>
        <v>432.78671474796806</v>
      </c>
      <c r="E14" s="19"/>
      <c r="F14" s="19"/>
      <c r="G14" s="19"/>
      <c r="H14" s="19"/>
      <c r="I14" s="19"/>
      <c r="J14" s="19"/>
      <c r="K14" s="19"/>
      <c r="L14" s="19"/>
      <c r="M14" s="19"/>
      <c r="N14" s="19"/>
      <c r="O14" s="34">
        <v>0.04</v>
      </c>
      <c r="P14" s="1" t="s">
        <v>71</v>
      </c>
      <c r="S14" s="39">
        <f>N12/M12</f>
        <v>17.333333333333332</v>
      </c>
      <c r="T14" s="1" t="s">
        <v>75</v>
      </c>
    </row>
    <row r="16" spans="2:20" ht="29" thickBot="1">
      <c r="N16" s="8" t="s">
        <v>2</v>
      </c>
      <c r="O16" s="9" t="s">
        <v>3</v>
      </c>
    </row>
    <row r="17" spans="2:20" ht="16">
      <c r="B17" s="1" t="s">
        <v>12</v>
      </c>
      <c r="C17" s="10" t="str">
        <f>C11</f>
        <v>FCF PER SHARE</v>
      </c>
      <c r="D17" s="11">
        <f>D5</f>
        <v>1</v>
      </c>
      <c r="E17" s="11">
        <f t="shared" ref="E17:M17" si="4">D17+1</f>
        <v>2</v>
      </c>
      <c r="F17" s="11">
        <f t="shared" si="4"/>
        <v>3</v>
      </c>
      <c r="G17" s="11">
        <f t="shared" si="4"/>
        <v>4</v>
      </c>
      <c r="H17" s="11">
        <f t="shared" si="4"/>
        <v>5</v>
      </c>
      <c r="I17" s="11">
        <f t="shared" si="4"/>
        <v>6</v>
      </c>
      <c r="J17" s="11">
        <f t="shared" si="4"/>
        <v>7</v>
      </c>
      <c r="K17" s="11">
        <f t="shared" si="4"/>
        <v>8</v>
      </c>
      <c r="L17" s="11">
        <f t="shared" si="4"/>
        <v>9</v>
      </c>
      <c r="M17" s="11">
        <f t="shared" si="4"/>
        <v>10</v>
      </c>
      <c r="N17" s="11">
        <f>N5</f>
        <v>10</v>
      </c>
      <c r="O17" s="12">
        <v>-0.05</v>
      </c>
      <c r="P17" s="1" t="s">
        <v>6</v>
      </c>
    </row>
    <row r="18" spans="2:20" ht="16">
      <c r="B18" s="1" t="s">
        <v>23</v>
      </c>
      <c r="C18" s="14">
        <f>C6</f>
        <v>18.739999999999998</v>
      </c>
      <c r="D18" s="15">
        <f>C18*(1+$O$17)</f>
        <v>17.802999999999997</v>
      </c>
      <c r="E18" s="15">
        <f>D18*(1+$O$17)</f>
        <v>16.912849999999995</v>
      </c>
      <c r="F18" s="15">
        <f>E18*(1+$O$17)</f>
        <v>16.067207499999995</v>
      </c>
      <c r="G18" s="15">
        <f>F18*(1+$O$17)</f>
        <v>15.263847124999995</v>
      </c>
      <c r="H18" s="15">
        <f>G18*(1+$O$17)</f>
        <v>14.500654768749994</v>
      </c>
      <c r="I18" s="15">
        <f>H18*(1+$O$18)</f>
        <v>13.775622030312494</v>
      </c>
      <c r="J18" s="15">
        <f>I18*(1+$O$18)</f>
        <v>13.086840928796869</v>
      </c>
      <c r="K18" s="15">
        <f>J18*(1+$O$18)</f>
        <v>12.432498882357025</v>
      </c>
      <c r="L18" s="15">
        <f>K18*(1+$O$18)</f>
        <v>11.810873938239174</v>
      </c>
      <c r="M18" s="15">
        <f>L18*(1+$O$18)</f>
        <v>11.220330241327215</v>
      </c>
      <c r="N18" s="15">
        <f>M18*(1+O20)/(O19-O20)</f>
        <v>143.059210576922</v>
      </c>
      <c r="O18" s="12">
        <v>-0.05</v>
      </c>
      <c r="P18" s="13" t="s">
        <v>7</v>
      </c>
    </row>
    <row r="19" spans="2:20" ht="16">
      <c r="C19" s="16"/>
      <c r="D19" s="15">
        <f>D18*(1+$O$19)^($D$17-D17-1)</f>
        <v>16.18454545454545</v>
      </c>
      <c r="E19" s="15">
        <f t="shared" ref="E19:N19" si="5">E18*(1+$O$19)^($D$17-E17-1)</f>
        <v>13.97756198347107</v>
      </c>
      <c r="F19" s="15">
        <f t="shared" si="5"/>
        <v>12.07153080390683</v>
      </c>
      <c r="G19" s="15">
        <f t="shared" si="5"/>
        <v>10.425412967010443</v>
      </c>
      <c r="H19" s="15">
        <f t="shared" si="5"/>
        <v>9.0037657442362899</v>
      </c>
      <c r="I19" s="15">
        <f t="shared" si="5"/>
        <v>7.7759795063858874</v>
      </c>
      <c r="J19" s="15">
        <f t="shared" si="5"/>
        <v>6.7156186646059917</v>
      </c>
      <c r="K19" s="15">
        <f t="shared" si="5"/>
        <v>5.7998524830688112</v>
      </c>
      <c r="L19" s="15">
        <f t="shared" si="5"/>
        <v>5.0089635081048822</v>
      </c>
      <c r="M19" s="15">
        <f t="shared" si="5"/>
        <v>4.3259230297269431</v>
      </c>
      <c r="N19" s="15">
        <f t="shared" si="5"/>
        <v>55.15551862901853</v>
      </c>
      <c r="O19" s="12">
        <f>O13</f>
        <v>0.1</v>
      </c>
      <c r="P19" s="1" t="s">
        <v>8</v>
      </c>
    </row>
    <row r="20" spans="2:20" ht="14" thickBot="1">
      <c r="C20" s="17" t="s">
        <v>11</v>
      </c>
      <c r="D20" s="18">
        <f>SUM(D19:N19)</f>
        <v>146.44467277408114</v>
      </c>
      <c r="E20" s="19"/>
      <c r="F20" s="19"/>
      <c r="G20" s="19"/>
      <c r="H20" s="19"/>
      <c r="I20" s="19"/>
      <c r="J20" s="19"/>
      <c r="K20" s="19"/>
      <c r="L20" s="19"/>
      <c r="M20" s="19"/>
      <c r="N20" s="19"/>
      <c r="O20" s="34">
        <v>0.02</v>
      </c>
      <c r="P20" s="1" t="s">
        <v>71</v>
      </c>
      <c r="S20" s="39">
        <f>N18/M18</f>
        <v>12.75</v>
      </c>
      <c r="T20" s="1" t="s">
        <v>75</v>
      </c>
    </row>
    <row r="21" spans="2:20" ht="14" thickBot="1"/>
    <row r="22" spans="2:20" ht="14" thickBot="1">
      <c r="C22" s="21" t="s">
        <v>13</v>
      </c>
      <c r="D22" s="22" t="s">
        <v>14</v>
      </c>
      <c r="E22" s="22" t="s">
        <v>15</v>
      </c>
      <c r="F22" s="23" t="s">
        <v>16</v>
      </c>
    </row>
    <row r="23" spans="2:20">
      <c r="C23" s="24" t="s">
        <v>17</v>
      </c>
      <c r="D23" s="25">
        <v>0.3</v>
      </c>
      <c r="E23" s="15">
        <f>D8</f>
        <v>1825.9485718202175</v>
      </c>
      <c r="F23" s="26">
        <f>E23*D23</f>
        <v>547.78457154606519</v>
      </c>
    </row>
    <row r="24" spans="2:20">
      <c r="C24" s="24" t="s">
        <v>18</v>
      </c>
      <c r="D24" s="25">
        <v>0.4</v>
      </c>
      <c r="E24" s="15">
        <f>D14</f>
        <v>432.78671474796806</v>
      </c>
      <c r="F24" s="26">
        <f>E24*D24</f>
        <v>173.11468589918724</v>
      </c>
    </row>
    <row r="25" spans="2:20" ht="14" thickBot="1">
      <c r="C25" s="27" t="s">
        <v>19</v>
      </c>
      <c r="D25" s="28">
        <v>0.3</v>
      </c>
      <c r="E25" s="29">
        <f>D20</f>
        <v>146.44467277408114</v>
      </c>
      <c r="F25" s="30">
        <f>E25*D25</f>
        <v>43.933401832224341</v>
      </c>
    </row>
    <row r="26" spans="2:20" ht="14" thickBot="1">
      <c r="E26" s="31" t="s">
        <v>20</v>
      </c>
      <c r="F26" s="32">
        <f>SUM(F23:F25)</f>
        <v>764.83265927747686</v>
      </c>
    </row>
    <row r="30" spans="2:20" ht="23">
      <c r="C30" s="35"/>
    </row>
  </sheetData>
  <conditionalFormatting sqref="D3">
    <cfRule type="containsText" dxfId="29" priority="1" operator="containsText" text="overvalued">
      <formula>NOT(ISERROR(SEARCH("overvalued",D3)))</formula>
    </cfRule>
    <cfRule type="containsText" dxfId="28" priority="2" operator="containsText" text="undervalued">
      <formula>NOT(ISERROR(SEARCH("undervalued",D3)))</formula>
    </cfRule>
  </conditionalFormatting>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92D050"/>
  </sheetPr>
  <dimension ref="B1:T30"/>
  <sheetViews>
    <sheetView workbookViewId="0">
      <selection activeCell="O7" sqref="O7"/>
    </sheetView>
  </sheetViews>
  <sheetFormatPr baseColWidth="10" defaultColWidth="11.5" defaultRowHeight="13"/>
  <cols>
    <col min="1" max="1" width="4.33203125" style="1" customWidth="1"/>
    <col min="2" max="2" width="11.5" style="1"/>
    <col min="3" max="3" width="23" style="1" customWidth="1"/>
    <col min="4" max="4" width="10.6640625" style="1" bestFit="1" customWidth="1"/>
    <col min="5" max="5" width="7.5" style="1" customWidth="1"/>
    <col min="6" max="6" width="9.6640625" style="1" customWidth="1"/>
    <col min="7" max="13" width="7" style="1" customWidth="1"/>
    <col min="14" max="14" width="10.6640625" style="1" bestFit="1" customWidth="1"/>
    <col min="15" max="15" width="11.5" style="1"/>
    <col min="16" max="16" width="20" style="1" customWidth="1"/>
    <col min="17" max="16384" width="11.5" style="1"/>
  </cols>
  <sheetData>
    <row r="1" spans="2:20">
      <c r="S1" s="2" t="s">
        <v>0</v>
      </c>
    </row>
    <row r="2" spans="2:20" ht="24">
      <c r="B2" s="36" t="str">
        <f ca="1">MID(CELL("filename",A1),FIND("]",CELL("filename",A1))+1,255)</f>
        <v>Microsoft</v>
      </c>
      <c r="C2" s="4"/>
      <c r="D2" s="3"/>
      <c r="P2"/>
      <c r="Q2"/>
      <c r="S2" s="5" t="s">
        <v>1</v>
      </c>
    </row>
    <row r="3" spans="2:20">
      <c r="D3" s="6"/>
    </row>
    <row r="4" spans="2:20" ht="29" thickBot="1">
      <c r="B4" s="7"/>
      <c r="N4" s="8" t="s">
        <v>2</v>
      </c>
      <c r="O4" s="9" t="s">
        <v>3</v>
      </c>
      <c r="Q4" s="1" t="s">
        <v>4</v>
      </c>
    </row>
    <row r="5" spans="2:20" ht="16">
      <c r="B5" s="1" t="s">
        <v>5</v>
      </c>
      <c r="C5" s="10" t="s">
        <v>24</v>
      </c>
      <c r="D5" s="11">
        <v>1</v>
      </c>
      <c r="E5" s="11">
        <f t="shared" ref="E5:M5" si="0">D5+1</f>
        <v>2</v>
      </c>
      <c r="F5" s="11">
        <f t="shared" si="0"/>
        <v>3</v>
      </c>
      <c r="G5" s="11">
        <f t="shared" si="0"/>
        <v>4</v>
      </c>
      <c r="H5" s="11">
        <f t="shared" si="0"/>
        <v>5</v>
      </c>
      <c r="I5" s="11">
        <f t="shared" si="0"/>
        <v>6</v>
      </c>
      <c r="J5" s="11">
        <f t="shared" si="0"/>
        <v>7</v>
      </c>
      <c r="K5" s="11">
        <f t="shared" si="0"/>
        <v>8</v>
      </c>
      <c r="L5" s="11">
        <f t="shared" si="0"/>
        <v>9</v>
      </c>
      <c r="M5" s="11">
        <f t="shared" si="0"/>
        <v>10</v>
      </c>
      <c r="N5" s="11">
        <v>10</v>
      </c>
      <c r="O5" s="12">
        <v>0.2</v>
      </c>
      <c r="P5" s="1" t="s">
        <v>6</v>
      </c>
      <c r="R5" s="13"/>
    </row>
    <row r="6" spans="2:20" ht="16">
      <c r="B6" s="1" t="s">
        <v>21</v>
      </c>
      <c r="C6" s="14">
        <v>7.44</v>
      </c>
      <c r="D6" s="15">
        <f>C6*(1+$O$5)</f>
        <v>8.9280000000000008</v>
      </c>
      <c r="E6" s="15">
        <f>D6*(1+$O$5)</f>
        <v>10.713600000000001</v>
      </c>
      <c r="F6" s="15">
        <f>E6*(1+$O$5)</f>
        <v>12.856320000000002</v>
      </c>
      <c r="G6" s="15">
        <f>F6*(1+$O$5)</f>
        <v>15.427584000000001</v>
      </c>
      <c r="H6" s="15">
        <f>G6*(1+$O$5)</f>
        <v>18.5131008</v>
      </c>
      <c r="I6" s="15">
        <f>H6*(1+$O$6)</f>
        <v>21.29006592</v>
      </c>
      <c r="J6" s="15">
        <f>I6*(1+$O$6)</f>
        <v>24.483575807999998</v>
      </c>
      <c r="K6" s="15">
        <f>J6*(1+$O$6)</f>
        <v>28.156112179199994</v>
      </c>
      <c r="L6" s="15">
        <f>K6*(1+$O$6)</f>
        <v>32.379529006079991</v>
      </c>
      <c r="M6" s="15">
        <f>L6*(1+$O$6)</f>
        <v>37.236458356991989</v>
      </c>
      <c r="N6" s="15">
        <f>M6*(1+O8)/(O7-O8)</f>
        <v>986.76614646028747</v>
      </c>
      <c r="O6" s="12">
        <v>0.15</v>
      </c>
      <c r="P6" s="13" t="s">
        <v>7</v>
      </c>
      <c r="S6"/>
      <c r="T6"/>
    </row>
    <row r="7" spans="2:20" ht="16">
      <c r="C7" s="16"/>
      <c r="D7" s="15">
        <f>D6*(1+$O$7)^($D$5-D5-1)</f>
        <v>8.1163636363636371</v>
      </c>
      <c r="E7" s="15">
        <f t="shared" ref="E7:N7" si="1">E6*(1+$O$7)^($D$5-E5-1)</f>
        <v>8.8542148760330583</v>
      </c>
      <c r="F7" s="15">
        <f t="shared" si="1"/>
        <v>9.6591435011269713</v>
      </c>
      <c r="G7" s="15">
        <f t="shared" si="1"/>
        <v>10.537247455774876</v>
      </c>
      <c r="H7" s="15">
        <f t="shared" si="1"/>
        <v>11.4951790426635</v>
      </c>
      <c r="I7" s="15">
        <f t="shared" si="1"/>
        <v>12.017687180966385</v>
      </c>
      <c r="J7" s="15">
        <f t="shared" si="1"/>
        <v>12.563945689192128</v>
      </c>
      <c r="K7" s="15">
        <f t="shared" si="1"/>
        <v>13.13503412960995</v>
      </c>
      <c r="L7" s="15">
        <f t="shared" si="1"/>
        <v>13.732081135501311</v>
      </c>
      <c r="M7" s="15">
        <f t="shared" si="1"/>
        <v>14.356266641660458</v>
      </c>
      <c r="N7" s="15">
        <f t="shared" si="1"/>
        <v>380.44106600400204</v>
      </c>
      <c r="O7" s="12">
        <f>Dashboard!K1</f>
        <v>0.1</v>
      </c>
      <c r="P7" s="1" t="s">
        <v>8</v>
      </c>
      <c r="S7"/>
      <c r="T7"/>
    </row>
    <row r="8" spans="2:20" ht="14" thickBot="1">
      <c r="C8" s="17" t="s">
        <v>9</v>
      </c>
      <c r="D8" s="18">
        <f>SUM(D7:N7)</f>
        <v>494.9082292928943</v>
      </c>
      <c r="E8" s="19"/>
      <c r="F8" s="19"/>
      <c r="G8" s="19"/>
      <c r="H8" s="19"/>
      <c r="I8" s="19"/>
      <c r="J8" s="19"/>
      <c r="K8" s="19"/>
      <c r="L8" s="19"/>
      <c r="M8" s="19"/>
      <c r="N8" s="19"/>
      <c r="O8" s="34">
        <v>0.06</v>
      </c>
      <c r="P8" s="1" t="s">
        <v>71</v>
      </c>
      <c r="R8" s="20"/>
      <c r="S8" s="39">
        <f>N6/M6</f>
        <v>26.499999999999993</v>
      </c>
      <c r="T8" s="1" t="s">
        <v>75</v>
      </c>
    </row>
    <row r="10" spans="2:20" ht="31" thickBot="1">
      <c r="N10" s="8" t="s">
        <v>2</v>
      </c>
      <c r="O10" s="9" t="s">
        <v>3</v>
      </c>
      <c r="R10" s="33"/>
    </row>
    <row r="11" spans="2:20" ht="16">
      <c r="B11" s="1" t="s">
        <v>10</v>
      </c>
      <c r="C11" s="10" t="str">
        <f>C5</f>
        <v>FCF PER SHARE</v>
      </c>
      <c r="D11" s="11">
        <f>D5</f>
        <v>1</v>
      </c>
      <c r="E11" s="11">
        <f t="shared" ref="E11:M11" si="2">D11+1</f>
        <v>2</v>
      </c>
      <c r="F11" s="11">
        <f t="shared" si="2"/>
        <v>3</v>
      </c>
      <c r="G11" s="11">
        <f t="shared" si="2"/>
        <v>4</v>
      </c>
      <c r="H11" s="11">
        <f t="shared" si="2"/>
        <v>5</v>
      </c>
      <c r="I11" s="11">
        <f t="shared" si="2"/>
        <v>6</v>
      </c>
      <c r="J11" s="11">
        <f t="shared" si="2"/>
        <v>7</v>
      </c>
      <c r="K11" s="11">
        <f t="shared" si="2"/>
        <v>8</v>
      </c>
      <c r="L11" s="11">
        <f t="shared" si="2"/>
        <v>9</v>
      </c>
      <c r="M11" s="11">
        <f t="shared" si="2"/>
        <v>10</v>
      </c>
      <c r="N11" s="11">
        <f>N5</f>
        <v>10</v>
      </c>
      <c r="O11" s="12">
        <v>0.15</v>
      </c>
      <c r="P11" s="1" t="s">
        <v>6</v>
      </c>
    </row>
    <row r="12" spans="2:20" ht="16">
      <c r="B12" s="1" t="s">
        <v>22</v>
      </c>
      <c r="C12" s="14">
        <f>C6</f>
        <v>7.44</v>
      </c>
      <c r="D12" s="15">
        <f>C12*(1+$O$11)</f>
        <v>8.5559999999999992</v>
      </c>
      <c r="E12" s="15">
        <f>D12*(1+$O$11)</f>
        <v>9.8393999999999977</v>
      </c>
      <c r="F12" s="15">
        <f>E12*(1+$O$11)</f>
        <v>11.315309999999997</v>
      </c>
      <c r="G12" s="15">
        <f>F12*(1+$O$11)</f>
        <v>13.012606499999995</v>
      </c>
      <c r="H12" s="15">
        <f>G12*(1+$O$11)</f>
        <v>14.964497474999993</v>
      </c>
      <c r="I12" s="15">
        <f>H12*(1+$O$12)</f>
        <v>16.460947222499993</v>
      </c>
      <c r="J12" s="15">
        <f>I12*(1+$O$12)</f>
        <v>18.107041944749994</v>
      </c>
      <c r="K12" s="15">
        <f>J12*(1+$O$12)</f>
        <v>19.917746139224995</v>
      </c>
      <c r="L12" s="15">
        <f>K12*(1+$O$12)</f>
        <v>21.909520753147497</v>
      </c>
      <c r="M12" s="15">
        <f>L12*(1+$O$12)</f>
        <v>24.100472828462248</v>
      </c>
      <c r="N12" s="15">
        <f>M12*(1+O14)/(O13-O14)</f>
        <v>417.74152902667896</v>
      </c>
      <c r="O12" s="12">
        <v>0.1</v>
      </c>
      <c r="P12" s="13" t="s">
        <v>7</v>
      </c>
    </row>
    <row r="13" spans="2:20" ht="16">
      <c r="C13" s="16"/>
      <c r="D13" s="15">
        <f>D12*(1+$O$13)^($D$11-D11-1)</f>
        <v>7.7781818181818174</v>
      </c>
      <c r="E13" s="15">
        <f t="shared" ref="E13:M13" si="3">E12*(1+$O$7)^($D$5-E11-1)</f>
        <v>8.1317355371900799</v>
      </c>
      <c r="F13" s="15">
        <f t="shared" si="3"/>
        <v>8.5013598797896268</v>
      </c>
      <c r="G13" s="15">
        <f t="shared" si="3"/>
        <v>8.8877853288709741</v>
      </c>
      <c r="H13" s="15">
        <f t="shared" si="3"/>
        <v>9.2917755710923782</v>
      </c>
      <c r="I13" s="15">
        <f t="shared" si="3"/>
        <v>9.2917755710923799</v>
      </c>
      <c r="J13" s="15">
        <f t="shared" si="3"/>
        <v>9.2917755710923782</v>
      </c>
      <c r="K13" s="15">
        <f t="shared" si="3"/>
        <v>9.2917755710923799</v>
      </c>
      <c r="L13" s="15">
        <f t="shared" si="3"/>
        <v>9.2917755710923799</v>
      </c>
      <c r="M13" s="15">
        <f t="shared" si="3"/>
        <v>9.2917755710923799</v>
      </c>
      <c r="N13" s="15">
        <f>N12*(1+$O$7)^($D$5-N11-1)</f>
        <v>161.0574432322679</v>
      </c>
      <c r="O13" s="12">
        <f>O7</f>
        <v>0.1</v>
      </c>
      <c r="P13" s="1" t="s">
        <v>8</v>
      </c>
    </row>
    <row r="14" spans="2:20" ht="14" thickBot="1">
      <c r="C14" s="17" t="s">
        <v>11</v>
      </c>
      <c r="D14" s="18">
        <f>SUM(D13:N13)</f>
        <v>250.10715922285468</v>
      </c>
      <c r="E14" s="19"/>
      <c r="F14" s="19"/>
      <c r="G14" s="19"/>
      <c r="H14" s="19"/>
      <c r="I14" s="19"/>
      <c r="J14" s="19"/>
      <c r="K14" s="19"/>
      <c r="L14" s="19"/>
      <c r="M14" s="19"/>
      <c r="N14" s="19"/>
      <c r="O14" s="34">
        <v>0.04</v>
      </c>
      <c r="P14" s="1" t="s">
        <v>71</v>
      </c>
      <c r="S14" s="39">
        <f>N12/M12</f>
        <v>17.333333333333332</v>
      </c>
      <c r="T14" s="1" t="s">
        <v>75</v>
      </c>
    </row>
    <row r="16" spans="2:20" ht="29" thickBot="1">
      <c r="N16" s="8" t="s">
        <v>2</v>
      </c>
      <c r="O16" s="9" t="s">
        <v>3</v>
      </c>
    </row>
    <row r="17" spans="2:20" ht="16">
      <c r="B17" s="1" t="s">
        <v>12</v>
      </c>
      <c r="C17" s="10" t="str">
        <f>C11</f>
        <v>FCF PER SHARE</v>
      </c>
      <c r="D17" s="11">
        <f>D5</f>
        <v>1</v>
      </c>
      <c r="E17" s="11">
        <f t="shared" ref="E17:M17" si="4">D17+1</f>
        <v>2</v>
      </c>
      <c r="F17" s="11">
        <f t="shared" si="4"/>
        <v>3</v>
      </c>
      <c r="G17" s="11">
        <f t="shared" si="4"/>
        <v>4</v>
      </c>
      <c r="H17" s="11">
        <f t="shared" si="4"/>
        <v>5</v>
      </c>
      <c r="I17" s="11">
        <f t="shared" si="4"/>
        <v>6</v>
      </c>
      <c r="J17" s="11">
        <f t="shared" si="4"/>
        <v>7</v>
      </c>
      <c r="K17" s="11">
        <f t="shared" si="4"/>
        <v>8</v>
      </c>
      <c r="L17" s="11">
        <f t="shared" si="4"/>
        <v>9</v>
      </c>
      <c r="M17" s="11">
        <f t="shared" si="4"/>
        <v>10</v>
      </c>
      <c r="N17" s="11">
        <f>N5</f>
        <v>10</v>
      </c>
      <c r="O17" s="12">
        <v>0.1</v>
      </c>
      <c r="P17" s="1" t="s">
        <v>6</v>
      </c>
    </row>
    <row r="18" spans="2:20" ht="16">
      <c r="B18" s="1" t="s">
        <v>23</v>
      </c>
      <c r="C18" s="14">
        <f>C6</f>
        <v>7.44</v>
      </c>
      <c r="D18" s="15">
        <f>C18*(1+$O$17)</f>
        <v>8.1840000000000011</v>
      </c>
      <c r="E18" s="15">
        <f>D18*(1+$O$17)</f>
        <v>9.0024000000000015</v>
      </c>
      <c r="F18" s="15">
        <f>E18*(1+$O$17)</f>
        <v>9.9026400000000017</v>
      </c>
      <c r="G18" s="15">
        <f>F18*(1+$O$17)</f>
        <v>10.892904000000003</v>
      </c>
      <c r="H18" s="15">
        <f>G18*(1+$O$17)</f>
        <v>11.982194400000004</v>
      </c>
      <c r="I18" s="15">
        <f>H18*(1+$O$18)</f>
        <v>12.581304120000006</v>
      </c>
      <c r="J18" s="15">
        <f>I18*(1+$O$18)</f>
        <v>13.210369326000007</v>
      </c>
      <c r="K18" s="15">
        <f>J18*(1+$O$18)</f>
        <v>13.870887792300008</v>
      </c>
      <c r="L18" s="15">
        <f>K18*(1+$O$18)</f>
        <v>14.564432181915009</v>
      </c>
      <c r="M18" s="15">
        <f>L18*(1+$O$18)</f>
        <v>15.292653791010761</v>
      </c>
      <c r="N18" s="15">
        <f>M18*(1+O20)/(O19-O20)</f>
        <v>194.9813358353872</v>
      </c>
      <c r="O18" s="12">
        <v>0.05</v>
      </c>
      <c r="P18" s="13" t="s">
        <v>7</v>
      </c>
    </row>
    <row r="19" spans="2:20" ht="16">
      <c r="C19" s="16"/>
      <c r="D19" s="15">
        <f>D18*(1+$O$19)^($D$17-D17-1)</f>
        <v>7.44</v>
      </c>
      <c r="E19" s="15">
        <f t="shared" ref="E19:N19" si="5">E18*(1+$O$19)^($D$17-E17-1)</f>
        <v>7.44</v>
      </c>
      <c r="F19" s="15">
        <f t="shared" si="5"/>
        <v>7.4399999999999986</v>
      </c>
      <c r="G19" s="15">
        <f t="shared" si="5"/>
        <v>7.44</v>
      </c>
      <c r="H19" s="15">
        <f t="shared" si="5"/>
        <v>7.4399999999999995</v>
      </c>
      <c r="I19" s="15">
        <f t="shared" si="5"/>
        <v>7.1018181818181825</v>
      </c>
      <c r="J19" s="15">
        <f t="shared" si="5"/>
        <v>6.77900826446281</v>
      </c>
      <c r="K19" s="15">
        <f t="shared" si="5"/>
        <v>6.4708715251690458</v>
      </c>
      <c r="L19" s="15">
        <f t="shared" si="5"/>
        <v>6.1767410012977262</v>
      </c>
      <c r="M19" s="15">
        <f t="shared" si="5"/>
        <v>5.8959800466932837</v>
      </c>
      <c r="N19" s="15">
        <f t="shared" si="5"/>
        <v>75.173745595339369</v>
      </c>
      <c r="O19" s="12">
        <f>O13</f>
        <v>0.1</v>
      </c>
      <c r="P19" s="1" t="s">
        <v>8</v>
      </c>
    </row>
    <row r="20" spans="2:20" ht="14" thickBot="1">
      <c r="C20" s="17" t="s">
        <v>11</v>
      </c>
      <c r="D20" s="18">
        <f>SUM(D19:N19)</f>
        <v>144.79816461478043</v>
      </c>
      <c r="E20" s="19"/>
      <c r="F20" s="19"/>
      <c r="G20" s="19"/>
      <c r="H20" s="19"/>
      <c r="I20" s="19"/>
      <c r="J20" s="19"/>
      <c r="K20" s="19"/>
      <c r="L20" s="19"/>
      <c r="M20" s="19"/>
      <c r="N20" s="19"/>
      <c r="O20" s="34">
        <v>0.02</v>
      </c>
      <c r="P20" s="1" t="s">
        <v>71</v>
      </c>
      <c r="S20" s="39">
        <f>N18/M18</f>
        <v>12.75</v>
      </c>
      <c r="T20" s="1" t="s">
        <v>75</v>
      </c>
    </row>
    <row r="21" spans="2:20" ht="14" thickBot="1"/>
    <row r="22" spans="2:20" ht="14" thickBot="1">
      <c r="C22" s="21" t="s">
        <v>13</v>
      </c>
      <c r="D22" s="22" t="s">
        <v>14</v>
      </c>
      <c r="E22" s="22" t="s">
        <v>15</v>
      </c>
      <c r="F22" s="23" t="s">
        <v>16</v>
      </c>
    </row>
    <row r="23" spans="2:20">
      <c r="C23" s="24" t="s">
        <v>17</v>
      </c>
      <c r="D23" s="25">
        <v>0.3</v>
      </c>
      <c r="E23" s="15">
        <f>D8</f>
        <v>494.9082292928943</v>
      </c>
      <c r="F23" s="26">
        <f>E23*D23</f>
        <v>148.47246878786828</v>
      </c>
    </row>
    <row r="24" spans="2:20">
      <c r="C24" s="24" t="s">
        <v>18</v>
      </c>
      <c r="D24" s="25">
        <v>0.4</v>
      </c>
      <c r="E24" s="15">
        <f>D14</f>
        <v>250.10715922285468</v>
      </c>
      <c r="F24" s="26">
        <f>E24*D24</f>
        <v>100.04286368914188</v>
      </c>
    </row>
    <row r="25" spans="2:20" ht="14" thickBot="1">
      <c r="C25" s="27" t="s">
        <v>19</v>
      </c>
      <c r="D25" s="28">
        <v>0.3</v>
      </c>
      <c r="E25" s="29">
        <f>D20</f>
        <v>144.79816461478043</v>
      </c>
      <c r="F25" s="30">
        <f>E25*D25</f>
        <v>43.439449384434127</v>
      </c>
    </row>
    <row r="26" spans="2:20" ht="14" thickBot="1">
      <c r="E26" s="31" t="s">
        <v>20</v>
      </c>
      <c r="F26" s="32">
        <f>SUM(F23:F25)</f>
        <v>291.9547818614443</v>
      </c>
    </row>
    <row r="30" spans="2:20" ht="23">
      <c r="C30" s="35"/>
    </row>
  </sheetData>
  <conditionalFormatting sqref="D3">
    <cfRule type="containsText" dxfId="27" priority="1" operator="containsText" text="overvalued">
      <formula>NOT(ISERROR(SEARCH("overvalued",D3)))</formula>
    </cfRule>
    <cfRule type="containsText" dxfId="26" priority="2" operator="containsText" text="undervalued">
      <formula>NOT(ISERROR(SEARCH("undervalued",D3)))</formula>
    </cfRule>
  </conditionalFormatting>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B1:T30"/>
  <sheetViews>
    <sheetView workbookViewId="0">
      <selection activeCell="O7" sqref="O7"/>
    </sheetView>
  </sheetViews>
  <sheetFormatPr baseColWidth="10" defaultColWidth="11.5" defaultRowHeight="13"/>
  <cols>
    <col min="1" max="1" width="4.33203125" style="1" customWidth="1"/>
    <col min="2" max="2" width="11.5" style="1"/>
    <col min="3" max="3" width="23" style="1" customWidth="1"/>
    <col min="4" max="4" width="10.6640625" style="1" bestFit="1" customWidth="1"/>
    <col min="5" max="5" width="7.5" style="1" customWidth="1"/>
    <col min="6" max="6" width="9.6640625" style="1" customWidth="1"/>
    <col min="7" max="13" width="7" style="1" customWidth="1"/>
    <col min="14" max="14" width="10.6640625" style="1" bestFit="1" customWidth="1"/>
    <col min="15" max="15" width="11.5" style="1"/>
    <col min="16" max="16" width="20" style="1" customWidth="1"/>
    <col min="17" max="16384" width="11.5" style="1"/>
  </cols>
  <sheetData>
    <row r="1" spans="2:20">
      <c r="S1" s="2" t="s">
        <v>0</v>
      </c>
    </row>
    <row r="2" spans="2:20" ht="24">
      <c r="B2" s="36" t="str">
        <f ca="1">MID(CELL("filename",A1),FIND("]",CELL("filename",A1))+1,255)</f>
        <v>NFI</v>
      </c>
      <c r="C2" s="4"/>
      <c r="D2" s="3"/>
      <c r="P2"/>
      <c r="Q2"/>
      <c r="S2" s="5" t="s">
        <v>1</v>
      </c>
    </row>
    <row r="3" spans="2:20">
      <c r="D3" s="6"/>
    </row>
    <row r="4" spans="2:20" ht="29" thickBot="1">
      <c r="B4" s="7"/>
      <c r="N4" s="8" t="s">
        <v>2</v>
      </c>
      <c r="O4" s="9" t="s">
        <v>3</v>
      </c>
      <c r="Q4" s="1" t="s">
        <v>4</v>
      </c>
    </row>
    <row r="5" spans="2:20" ht="16">
      <c r="B5" s="1" t="s">
        <v>5</v>
      </c>
      <c r="C5" s="10" t="s">
        <v>24</v>
      </c>
      <c r="D5" s="11">
        <v>1</v>
      </c>
      <c r="E5" s="11">
        <f t="shared" ref="E5:M5" si="0">D5+1</f>
        <v>2</v>
      </c>
      <c r="F5" s="11">
        <f t="shared" si="0"/>
        <v>3</v>
      </c>
      <c r="G5" s="11">
        <f t="shared" si="0"/>
        <v>4</v>
      </c>
      <c r="H5" s="11">
        <f t="shared" si="0"/>
        <v>5</v>
      </c>
      <c r="I5" s="11">
        <f t="shared" si="0"/>
        <v>6</v>
      </c>
      <c r="J5" s="11">
        <f t="shared" si="0"/>
        <v>7</v>
      </c>
      <c r="K5" s="11">
        <f t="shared" si="0"/>
        <v>8</v>
      </c>
      <c r="L5" s="11">
        <f t="shared" si="0"/>
        <v>9</v>
      </c>
      <c r="M5" s="11">
        <f t="shared" si="0"/>
        <v>10</v>
      </c>
      <c r="N5" s="11">
        <v>10</v>
      </c>
      <c r="O5" s="12">
        <v>0.25</v>
      </c>
      <c r="P5" s="1" t="s">
        <v>6</v>
      </c>
      <c r="R5" s="13"/>
    </row>
    <row r="6" spans="2:20" ht="16">
      <c r="B6" s="1" t="s">
        <v>21</v>
      </c>
      <c r="C6" s="14">
        <v>0.67</v>
      </c>
      <c r="D6" s="15">
        <f>C6*(1+$O$5)</f>
        <v>0.83750000000000002</v>
      </c>
      <c r="E6" s="15">
        <f>D6*(1+$O$5)</f>
        <v>1.046875</v>
      </c>
      <c r="F6" s="15">
        <f>E6*(1+$O$5)</f>
        <v>1.30859375</v>
      </c>
      <c r="G6" s="15">
        <f>F6*(1+$O$5)</f>
        <v>1.6357421875</v>
      </c>
      <c r="H6" s="15">
        <f>G6*(1+$O$5)</f>
        <v>2.044677734375</v>
      </c>
      <c r="I6" s="15">
        <f>H6*(1+$O$6)</f>
        <v>2.2491455078125</v>
      </c>
      <c r="J6" s="15">
        <f>I6*(1+$O$6)</f>
        <v>2.47406005859375</v>
      </c>
      <c r="K6" s="15">
        <f>J6*(1+$O$6)</f>
        <v>2.721466064453125</v>
      </c>
      <c r="L6" s="15">
        <f>K6*(1+$O$6)</f>
        <v>2.9936126708984379</v>
      </c>
      <c r="M6" s="15">
        <f>L6*(1+$O$6)</f>
        <v>3.2929739379882821</v>
      </c>
      <c r="N6" s="15">
        <f>M6*(1+O8)/(O7-O8)</f>
        <v>87.263809356689464</v>
      </c>
      <c r="O6" s="12">
        <v>0.1</v>
      </c>
      <c r="P6" s="13" t="s">
        <v>7</v>
      </c>
      <c r="S6"/>
      <c r="T6"/>
    </row>
    <row r="7" spans="2:20" ht="16">
      <c r="C7" s="16"/>
      <c r="D7" s="15">
        <f>D6*(1+$O$7)^($D$5-D5-1)</f>
        <v>0.76136363636363635</v>
      </c>
      <c r="E7" s="15">
        <f t="shared" ref="E7:N7" si="1">E6*(1+$O$7)^($D$5-E5-1)</f>
        <v>0.8651859504132231</v>
      </c>
      <c r="F7" s="15">
        <f t="shared" si="1"/>
        <v>0.98316585274229873</v>
      </c>
      <c r="G7" s="15">
        <f t="shared" si="1"/>
        <v>1.117233923570794</v>
      </c>
      <c r="H7" s="15">
        <f t="shared" si="1"/>
        <v>1.2695840040577204</v>
      </c>
      <c r="I7" s="15">
        <f t="shared" si="1"/>
        <v>1.2695840040577204</v>
      </c>
      <c r="J7" s="15">
        <f t="shared" si="1"/>
        <v>1.26958400405772</v>
      </c>
      <c r="K7" s="15">
        <f t="shared" si="1"/>
        <v>1.2695840040577202</v>
      </c>
      <c r="L7" s="15">
        <f t="shared" si="1"/>
        <v>1.2695840040577202</v>
      </c>
      <c r="M7" s="15">
        <f t="shared" si="1"/>
        <v>1.2695840040577202</v>
      </c>
      <c r="N7" s="15">
        <f t="shared" si="1"/>
        <v>33.643976107529582</v>
      </c>
      <c r="O7" s="12">
        <f>Dashboard!K1</f>
        <v>0.1</v>
      </c>
      <c r="P7" s="1" t="s">
        <v>8</v>
      </c>
      <c r="S7"/>
      <c r="T7"/>
    </row>
    <row r="8" spans="2:20" ht="14" thickBot="1">
      <c r="C8" s="17" t="s">
        <v>9</v>
      </c>
      <c r="D8" s="18">
        <f>SUM(D7:N7)</f>
        <v>44.988429494965857</v>
      </c>
      <c r="E8" s="19"/>
      <c r="F8" s="19"/>
      <c r="G8" s="19"/>
      <c r="H8" s="19"/>
      <c r="I8" s="19"/>
      <c r="J8" s="19"/>
      <c r="K8" s="19"/>
      <c r="L8" s="19"/>
      <c r="M8" s="19"/>
      <c r="N8" s="19"/>
      <c r="O8" s="34">
        <v>0.06</v>
      </c>
      <c r="P8" s="1" t="s">
        <v>71</v>
      </c>
      <c r="R8" s="20"/>
      <c r="S8" s="39">
        <f>N6/M6</f>
        <v>26.499999999999996</v>
      </c>
      <c r="T8" s="1" t="s">
        <v>75</v>
      </c>
    </row>
    <row r="10" spans="2:20" ht="31" thickBot="1">
      <c r="N10" s="8" t="s">
        <v>2</v>
      </c>
      <c r="O10" s="9" t="s">
        <v>3</v>
      </c>
      <c r="R10" s="33"/>
    </row>
    <row r="11" spans="2:20" ht="16">
      <c r="B11" s="1" t="s">
        <v>10</v>
      </c>
      <c r="C11" s="10" t="str">
        <f>C5</f>
        <v>FCF PER SHARE</v>
      </c>
      <c r="D11" s="11">
        <f>D5</f>
        <v>1</v>
      </c>
      <c r="E11" s="11">
        <f t="shared" ref="E11:M11" si="2">D11+1</f>
        <v>2</v>
      </c>
      <c r="F11" s="11">
        <f t="shared" si="2"/>
        <v>3</v>
      </c>
      <c r="G11" s="11">
        <f t="shared" si="2"/>
        <v>4</v>
      </c>
      <c r="H11" s="11">
        <f t="shared" si="2"/>
        <v>5</v>
      </c>
      <c r="I11" s="11">
        <f t="shared" si="2"/>
        <v>6</v>
      </c>
      <c r="J11" s="11">
        <f t="shared" si="2"/>
        <v>7</v>
      </c>
      <c r="K11" s="11">
        <f t="shared" si="2"/>
        <v>8</v>
      </c>
      <c r="L11" s="11">
        <f t="shared" si="2"/>
        <v>9</v>
      </c>
      <c r="M11" s="11">
        <f t="shared" si="2"/>
        <v>10</v>
      </c>
      <c r="N11" s="11">
        <f>N5</f>
        <v>10</v>
      </c>
      <c r="O11" s="12">
        <v>0.06</v>
      </c>
      <c r="P11" s="1" t="s">
        <v>6</v>
      </c>
    </row>
    <row r="12" spans="2:20" ht="16">
      <c r="B12" s="1" t="s">
        <v>22</v>
      </c>
      <c r="C12" s="14">
        <f>C6</f>
        <v>0.67</v>
      </c>
      <c r="D12" s="15">
        <f>C12*(1+$O$11)</f>
        <v>0.71020000000000005</v>
      </c>
      <c r="E12" s="15">
        <f>D12*(1+$O$11)</f>
        <v>0.75281200000000015</v>
      </c>
      <c r="F12" s="15">
        <f>E12*(1+$O$11)</f>
        <v>0.7979807200000002</v>
      </c>
      <c r="G12" s="15">
        <f>F12*(1+$O$11)</f>
        <v>0.84585956320000022</v>
      </c>
      <c r="H12" s="15">
        <f>G12*(1+$O$11)</f>
        <v>0.89661113699200023</v>
      </c>
      <c r="I12" s="15">
        <f>H12*(1+$O$12)</f>
        <v>0.95040780521152035</v>
      </c>
      <c r="J12" s="15">
        <f>I12*(1+$O$12)</f>
        <v>1.0074322735242116</v>
      </c>
      <c r="K12" s="15">
        <f>J12*(1+$O$12)</f>
        <v>1.0678782099356643</v>
      </c>
      <c r="L12" s="15">
        <f>K12*(1+$O$12)</f>
        <v>1.1319509025318042</v>
      </c>
      <c r="M12" s="15">
        <f>L12*(1+$O$12)</f>
        <v>1.1998679566837125</v>
      </c>
      <c r="N12" s="15">
        <f>M12*(1+O14)/(O13-O14)</f>
        <v>20.797711249184349</v>
      </c>
      <c r="O12" s="12">
        <v>0.06</v>
      </c>
      <c r="P12" s="13" t="s">
        <v>7</v>
      </c>
    </row>
    <row r="13" spans="2:20" ht="16">
      <c r="C13" s="16"/>
      <c r="D13" s="15">
        <f>D12*(1+$O$13)^($D$11-D11-1)</f>
        <v>0.64563636363636367</v>
      </c>
      <c r="E13" s="15">
        <f t="shared" ref="E13:M13" si="3">E12*(1+$O$7)^($D$5-E11-1)</f>
        <v>0.62215867768595046</v>
      </c>
      <c r="F13" s="15">
        <f t="shared" si="3"/>
        <v>0.5995347257700977</v>
      </c>
      <c r="G13" s="15">
        <f t="shared" si="3"/>
        <v>0.57773346301482142</v>
      </c>
      <c r="H13" s="15">
        <f t="shared" si="3"/>
        <v>0.55672497345064598</v>
      </c>
      <c r="I13" s="15">
        <f t="shared" si="3"/>
        <v>0.5364804289615317</v>
      </c>
      <c r="J13" s="15">
        <f t="shared" si="3"/>
        <v>0.51697204972656674</v>
      </c>
      <c r="K13" s="15">
        <f t="shared" si="3"/>
        <v>0.49817306610014617</v>
      </c>
      <c r="L13" s="15">
        <f t="shared" si="3"/>
        <v>0.48005768187832271</v>
      </c>
      <c r="M13" s="15">
        <f t="shared" si="3"/>
        <v>0.46260103890092913</v>
      </c>
      <c r="N13" s="15">
        <f>N12*(1+$O$7)^($D$5-N11-1)</f>
        <v>8.0184180076161038</v>
      </c>
      <c r="O13" s="12">
        <f>O7</f>
        <v>0.1</v>
      </c>
      <c r="P13" s="1" t="s">
        <v>8</v>
      </c>
    </row>
    <row r="14" spans="2:20" ht="14" thickBot="1">
      <c r="C14" s="17" t="s">
        <v>11</v>
      </c>
      <c r="D14" s="18">
        <f>SUM(D13:N13)</f>
        <v>13.514490476741479</v>
      </c>
      <c r="E14" s="19"/>
      <c r="F14" s="19"/>
      <c r="G14" s="19"/>
      <c r="H14" s="19"/>
      <c r="I14" s="19"/>
      <c r="J14" s="19"/>
      <c r="K14" s="19"/>
      <c r="L14" s="19"/>
      <c r="M14" s="19"/>
      <c r="N14" s="19"/>
      <c r="O14" s="34">
        <v>0.04</v>
      </c>
      <c r="P14" s="1" t="s">
        <v>71</v>
      </c>
      <c r="S14" s="39">
        <f>N12/M12</f>
        <v>17.333333333333332</v>
      </c>
      <c r="T14" s="1" t="s">
        <v>75</v>
      </c>
    </row>
    <row r="16" spans="2:20" ht="29" thickBot="1">
      <c r="N16" s="8" t="s">
        <v>2</v>
      </c>
      <c r="O16" s="9" t="s">
        <v>3</v>
      </c>
    </row>
    <row r="17" spans="2:20" ht="16">
      <c r="B17" s="1" t="s">
        <v>12</v>
      </c>
      <c r="C17" s="10" t="str">
        <f>C11</f>
        <v>FCF PER SHARE</v>
      </c>
      <c r="D17" s="11">
        <f>D5</f>
        <v>1</v>
      </c>
      <c r="E17" s="11">
        <f t="shared" ref="E17:M17" si="4">D17+1</f>
        <v>2</v>
      </c>
      <c r="F17" s="11">
        <f t="shared" si="4"/>
        <v>3</v>
      </c>
      <c r="G17" s="11">
        <f t="shared" si="4"/>
        <v>4</v>
      </c>
      <c r="H17" s="11">
        <f t="shared" si="4"/>
        <v>5</v>
      </c>
      <c r="I17" s="11">
        <f t="shared" si="4"/>
        <v>6</v>
      </c>
      <c r="J17" s="11">
        <f t="shared" si="4"/>
        <v>7</v>
      </c>
      <c r="K17" s="11">
        <f t="shared" si="4"/>
        <v>8</v>
      </c>
      <c r="L17" s="11">
        <f t="shared" si="4"/>
        <v>9</v>
      </c>
      <c r="M17" s="11">
        <f t="shared" si="4"/>
        <v>10</v>
      </c>
      <c r="N17" s="11">
        <f>N5</f>
        <v>10</v>
      </c>
      <c r="O17" s="12">
        <v>-0.05</v>
      </c>
      <c r="P17" s="1" t="s">
        <v>6</v>
      </c>
    </row>
    <row r="18" spans="2:20" ht="16">
      <c r="B18" s="1" t="s">
        <v>23</v>
      </c>
      <c r="C18" s="14">
        <f>C6</f>
        <v>0.67</v>
      </c>
      <c r="D18" s="15">
        <f>C18*(1+$O$17)</f>
        <v>0.63649999999999995</v>
      </c>
      <c r="E18" s="15">
        <f>D18*(1+$O$17)</f>
        <v>0.60467499999999996</v>
      </c>
      <c r="F18" s="15">
        <f>E18*(1+$O$17)</f>
        <v>0.5744412499999999</v>
      </c>
      <c r="G18" s="15">
        <f>F18*(1+$O$17)</f>
        <v>0.54571918749999992</v>
      </c>
      <c r="H18" s="15">
        <f>G18*(1+$O$17)</f>
        <v>0.51843322812499992</v>
      </c>
      <c r="I18" s="15">
        <f>H18*(1+$O$18)</f>
        <v>0.4925115667187499</v>
      </c>
      <c r="J18" s="15">
        <f>I18*(1+$O$18)</f>
        <v>0.46788598838281237</v>
      </c>
      <c r="K18" s="15">
        <f>J18*(1+$O$18)</f>
        <v>0.44449168896367175</v>
      </c>
      <c r="L18" s="15">
        <f>K18*(1+$O$18)</f>
        <v>0.42226710451548816</v>
      </c>
      <c r="M18" s="15">
        <f>L18*(1+$O$18)</f>
        <v>0.40115374928971376</v>
      </c>
      <c r="N18" s="15">
        <f>M18*(1+O20)/(O19-O20)</f>
        <v>5.114710303443851</v>
      </c>
      <c r="O18" s="12">
        <v>-0.05</v>
      </c>
      <c r="P18" s="13" t="s">
        <v>7</v>
      </c>
    </row>
    <row r="19" spans="2:20" ht="16">
      <c r="C19" s="16"/>
      <c r="D19" s="15">
        <f>D18*(1+$O$19)^($D$17-D17-1)</f>
        <v>0.57863636363636362</v>
      </c>
      <c r="E19" s="15">
        <f t="shared" ref="E19:N19" si="5">E18*(1+$O$19)^($D$17-E17-1)</f>
        <v>0.49973140495867763</v>
      </c>
      <c r="F19" s="15">
        <f t="shared" si="5"/>
        <v>0.43158621337340325</v>
      </c>
      <c r="G19" s="15">
        <f t="shared" si="5"/>
        <v>0.37273354791339375</v>
      </c>
      <c r="H19" s="15">
        <f t="shared" si="5"/>
        <v>0.32190624592520362</v>
      </c>
      <c r="I19" s="15">
        <f t="shared" si="5"/>
        <v>0.27800993966267584</v>
      </c>
      <c r="J19" s="15">
        <f t="shared" si="5"/>
        <v>0.24009949334503816</v>
      </c>
      <c r="K19" s="15">
        <f t="shared" si="5"/>
        <v>0.20735865334344206</v>
      </c>
      <c r="L19" s="15">
        <f t="shared" si="5"/>
        <v>0.17908247334206359</v>
      </c>
      <c r="M19" s="15">
        <f t="shared" si="5"/>
        <v>0.15466213606814583</v>
      </c>
      <c r="N19" s="15">
        <f t="shared" si="5"/>
        <v>1.9719422348688593</v>
      </c>
      <c r="O19" s="12">
        <f>O13</f>
        <v>0.1</v>
      </c>
      <c r="P19" s="1" t="s">
        <v>8</v>
      </c>
    </row>
    <row r="20" spans="2:20" ht="14" thickBot="1">
      <c r="C20" s="17" t="s">
        <v>11</v>
      </c>
      <c r="D20" s="18">
        <f>SUM(D19:N19)</f>
        <v>5.2357487064372661</v>
      </c>
      <c r="E20" s="19"/>
      <c r="F20" s="19"/>
      <c r="G20" s="19"/>
      <c r="H20" s="19"/>
      <c r="I20" s="19"/>
      <c r="J20" s="19"/>
      <c r="K20" s="19"/>
      <c r="L20" s="19"/>
      <c r="M20" s="19"/>
      <c r="N20" s="19"/>
      <c r="O20" s="34">
        <v>0.02</v>
      </c>
      <c r="P20" s="1" t="s">
        <v>71</v>
      </c>
      <c r="S20" s="39">
        <f>N18/M18</f>
        <v>12.750000000000002</v>
      </c>
      <c r="T20" s="1" t="s">
        <v>75</v>
      </c>
    </row>
    <row r="21" spans="2:20" ht="14" thickBot="1"/>
    <row r="22" spans="2:20" ht="14" thickBot="1">
      <c r="C22" s="21" t="s">
        <v>13</v>
      </c>
      <c r="D22" s="22" t="s">
        <v>14</v>
      </c>
      <c r="E22" s="22" t="s">
        <v>15</v>
      </c>
      <c r="F22" s="23" t="s">
        <v>16</v>
      </c>
    </row>
    <row r="23" spans="2:20">
      <c r="C23" s="24" t="s">
        <v>17</v>
      </c>
      <c r="D23" s="25">
        <v>0.3</v>
      </c>
      <c r="E23" s="15">
        <f>D8</f>
        <v>44.988429494965857</v>
      </c>
      <c r="F23" s="26">
        <f>E23*D23</f>
        <v>13.496528848489756</v>
      </c>
    </row>
    <row r="24" spans="2:20">
      <c r="C24" s="24" t="s">
        <v>18</v>
      </c>
      <c r="D24" s="25">
        <v>0.4</v>
      </c>
      <c r="E24" s="15">
        <f>D14</f>
        <v>13.514490476741479</v>
      </c>
      <c r="F24" s="26">
        <f>E24*D24</f>
        <v>5.4057961906965915</v>
      </c>
    </row>
    <row r="25" spans="2:20" ht="14" thickBot="1">
      <c r="C25" s="27" t="s">
        <v>19</v>
      </c>
      <c r="D25" s="28">
        <v>0.3</v>
      </c>
      <c r="E25" s="29">
        <f>D20</f>
        <v>5.2357487064372661</v>
      </c>
      <c r="F25" s="30">
        <f>E25*D25</f>
        <v>1.5707246119311797</v>
      </c>
    </row>
    <row r="26" spans="2:20" ht="14" thickBot="1">
      <c r="E26" s="31" t="s">
        <v>20</v>
      </c>
      <c r="F26" s="32">
        <f>SUM(F23:F25)</f>
        <v>20.473049651117528</v>
      </c>
    </row>
    <row r="30" spans="2:20" ht="23">
      <c r="C30" s="35"/>
    </row>
  </sheetData>
  <conditionalFormatting sqref="D3">
    <cfRule type="containsText" dxfId="25" priority="1" operator="containsText" text="overvalued">
      <formula>NOT(ISERROR(SEARCH("overvalued",D3)))</formula>
    </cfRule>
    <cfRule type="containsText" dxfId="24" priority="2" operator="containsText" text="undervalued">
      <formula>NOT(ISERROR(SEARCH("undervalued",D3)))</formula>
    </cfRule>
  </conditionalFormatting>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B1:T30"/>
  <sheetViews>
    <sheetView workbookViewId="0">
      <selection activeCell="O7" sqref="O7"/>
    </sheetView>
  </sheetViews>
  <sheetFormatPr baseColWidth="10" defaultColWidth="11.5" defaultRowHeight="13"/>
  <cols>
    <col min="1" max="1" width="4.33203125" style="1" customWidth="1"/>
    <col min="2" max="2" width="11.5" style="1"/>
    <col min="3" max="3" width="23" style="1" customWidth="1"/>
    <col min="4" max="4" width="10.6640625" style="1" bestFit="1" customWidth="1"/>
    <col min="5" max="5" width="7.5" style="1" customWidth="1"/>
    <col min="6" max="6" width="9.6640625" style="1" customWidth="1"/>
    <col min="7" max="13" width="7" style="1" customWidth="1"/>
    <col min="14" max="14" width="10.6640625" style="1" bestFit="1" customWidth="1"/>
    <col min="15" max="15" width="11.5" style="1"/>
    <col min="16" max="16" width="20" style="1" customWidth="1"/>
    <col min="17" max="16384" width="11.5" style="1"/>
  </cols>
  <sheetData>
    <row r="1" spans="2:20">
      <c r="S1" s="2" t="s">
        <v>0</v>
      </c>
    </row>
    <row r="2" spans="2:20" ht="24">
      <c r="B2" s="36" t="str">
        <f ca="1">MID(CELL("filename",A1),FIND("]",CELL("filename",A1))+1,255)</f>
        <v>NXP</v>
      </c>
      <c r="C2" s="4"/>
      <c r="D2" s="3"/>
      <c r="P2"/>
      <c r="Q2"/>
      <c r="S2" s="5" t="s">
        <v>1</v>
      </c>
    </row>
    <row r="3" spans="2:20">
      <c r="D3" s="6"/>
    </row>
    <row r="4" spans="2:20" ht="29" thickBot="1">
      <c r="B4" s="7"/>
      <c r="N4" s="8" t="s">
        <v>2</v>
      </c>
      <c r="O4" s="9" t="s">
        <v>3</v>
      </c>
      <c r="Q4" s="1" t="s">
        <v>4</v>
      </c>
    </row>
    <row r="5" spans="2:20" ht="16">
      <c r="B5" s="1" t="s">
        <v>5</v>
      </c>
      <c r="C5" s="42" t="s">
        <v>79</v>
      </c>
      <c r="D5" s="11">
        <v>1</v>
      </c>
      <c r="E5" s="11">
        <f t="shared" ref="E5:M5" si="0">D5+1</f>
        <v>2</v>
      </c>
      <c r="F5" s="11">
        <f t="shared" si="0"/>
        <v>3</v>
      </c>
      <c r="G5" s="11">
        <f t="shared" si="0"/>
        <v>4</v>
      </c>
      <c r="H5" s="11">
        <f t="shared" si="0"/>
        <v>5</v>
      </c>
      <c r="I5" s="11">
        <f t="shared" si="0"/>
        <v>6</v>
      </c>
      <c r="J5" s="11">
        <f t="shared" si="0"/>
        <v>7</v>
      </c>
      <c r="K5" s="11">
        <f t="shared" si="0"/>
        <v>8</v>
      </c>
      <c r="L5" s="11">
        <f t="shared" si="0"/>
        <v>9</v>
      </c>
      <c r="M5" s="11">
        <f t="shared" si="0"/>
        <v>10</v>
      </c>
      <c r="N5" s="11">
        <v>10</v>
      </c>
      <c r="O5" s="12">
        <v>0.2</v>
      </c>
      <c r="P5" s="1" t="s">
        <v>6</v>
      </c>
      <c r="R5" s="13"/>
    </row>
    <row r="6" spans="2:20" ht="16">
      <c r="B6" s="1" t="s">
        <v>21</v>
      </c>
      <c r="C6" s="14">
        <v>3.05</v>
      </c>
      <c r="D6" s="15">
        <f>C6*(1+$O$5)</f>
        <v>3.6599999999999997</v>
      </c>
      <c r="E6" s="15">
        <f>D6*(1+$O$5)</f>
        <v>4.3919999999999995</v>
      </c>
      <c r="F6" s="15">
        <f>E6*(1+$O$5)</f>
        <v>5.2703999999999995</v>
      </c>
      <c r="G6" s="15">
        <f>F6*(1+$O$5)</f>
        <v>6.3244799999999994</v>
      </c>
      <c r="H6" s="15">
        <f>G6*(1+$O$5)</f>
        <v>7.5893759999999988</v>
      </c>
      <c r="I6" s="15">
        <f>H6*(1+$O$6)</f>
        <v>8.7277823999999971</v>
      </c>
      <c r="J6" s="15">
        <f>I6*(1+$O$6)</f>
        <v>10.036949759999995</v>
      </c>
      <c r="K6" s="15">
        <f>J6*(1+$O$6)</f>
        <v>11.542492223999993</v>
      </c>
      <c r="L6" s="15">
        <f>K6*(1+$O$6)</f>
        <v>13.27386605759999</v>
      </c>
      <c r="M6" s="15">
        <f>L6*(1+$O$6)</f>
        <v>15.264945966239988</v>
      </c>
      <c r="N6" s="15">
        <f>M6*(1+O8)/(O7-O8)</f>
        <v>404.52106810535969</v>
      </c>
      <c r="O6" s="12">
        <v>0.15</v>
      </c>
      <c r="P6" s="13" t="s">
        <v>7</v>
      </c>
      <c r="S6"/>
      <c r="T6"/>
    </row>
    <row r="7" spans="2:20" ht="16">
      <c r="C7" s="16"/>
      <c r="D7" s="15">
        <f>D6*(1+$O$7)^($D$5-D5-1)</f>
        <v>3.3272727272727267</v>
      </c>
      <c r="E7" s="15">
        <f t="shared" ref="E7:N7" si="1">E6*(1+$O$7)^($D$5-E5-1)</f>
        <v>3.6297520661157017</v>
      </c>
      <c r="F7" s="15">
        <f t="shared" si="1"/>
        <v>3.9597295266716741</v>
      </c>
      <c r="G7" s="15">
        <f t="shared" si="1"/>
        <v>4.3197049381872805</v>
      </c>
      <c r="H7" s="15">
        <f t="shared" si="1"/>
        <v>4.712405387113396</v>
      </c>
      <c r="I7" s="15">
        <f t="shared" si="1"/>
        <v>4.926605631982186</v>
      </c>
      <c r="J7" s="15">
        <f t="shared" si="1"/>
        <v>5.1505422516177379</v>
      </c>
      <c r="K7" s="15">
        <f t="shared" si="1"/>
        <v>5.384657808509453</v>
      </c>
      <c r="L7" s="15">
        <f t="shared" si="1"/>
        <v>5.6294149816235182</v>
      </c>
      <c r="M7" s="15">
        <f t="shared" si="1"/>
        <v>5.885297480788223</v>
      </c>
      <c r="N7" s="15">
        <f t="shared" si="1"/>
        <v>155.96038324088789</v>
      </c>
      <c r="O7" s="12">
        <f>Dashboard!K1</f>
        <v>0.1</v>
      </c>
      <c r="P7" s="1" t="s">
        <v>8</v>
      </c>
      <c r="S7"/>
      <c r="T7"/>
    </row>
    <row r="8" spans="2:20" ht="14" thickBot="1">
      <c r="C8" s="17" t="s">
        <v>9</v>
      </c>
      <c r="D8" s="18">
        <f>SUM(D7:N7)</f>
        <v>202.88576604076979</v>
      </c>
      <c r="E8" s="19"/>
      <c r="F8" s="19"/>
      <c r="G8" s="19"/>
      <c r="H8" s="19"/>
      <c r="I8" s="19"/>
      <c r="J8" s="19"/>
      <c r="K8" s="19"/>
      <c r="L8" s="19"/>
      <c r="M8" s="19"/>
      <c r="N8" s="19"/>
      <c r="O8" s="34">
        <v>0.06</v>
      </c>
      <c r="P8" s="1" t="s">
        <v>71</v>
      </c>
      <c r="R8" s="20"/>
      <c r="S8" s="39">
        <f>N6/M6</f>
        <v>26.5</v>
      </c>
      <c r="T8" s="1" t="s">
        <v>75</v>
      </c>
    </row>
    <row r="10" spans="2:20" ht="31" thickBot="1">
      <c r="N10" s="8" t="s">
        <v>2</v>
      </c>
      <c r="O10" s="9" t="s">
        <v>3</v>
      </c>
      <c r="R10" s="33"/>
    </row>
    <row r="11" spans="2:20" ht="16">
      <c r="B11" s="1" t="s">
        <v>10</v>
      </c>
      <c r="C11" s="10" t="str">
        <f>C5</f>
        <v>DIVIDEND PER SHARE</v>
      </c>
      <c r="D11" s="11">
        <f>D5</f>
        <v>1</v>
      </c>
      <c r="E11" s="11">
        <f t="shared" ref="E11:M11" si="2">D11+1</f>
        <v>2</v>
      </c>
      <c r="F11" s="11">
        <f t="shared" si="2"/>
        <v>3</v>
      </c>
      <c r="G11" s="11">
        <f t="shared" si="2"/>
        <v>4</v>
      </c>
      <c r="H11" s="11">
        <f t="shared" si="2"/>
        <v>5</v>
      </c>
      <c r="I11" s="11">
        <f t="shared" si="2"/>
        <v>6</v>
      </c>
      <c r="J11" s="11">
        <f t="shared" si="2"/>
        <v>7</v>
      </c>
      <c r="K11" s="11">
        <f t="shared" si="2"/>
        <v>8</v>
      </c>
      <c r="L11" s="11">
        <f t="shared" si="2"/>
        <v>9</v>
      </c>
      <c r="M11" s="11">
        <f t="shared" si="2"/>
        <v>10</v>
      </c>
      <c r="N11" s="11">
        <f>N5</f>
        <v>10</v>
      </c>
      <c r="O11" s="12">
        <v>0.15</v>
      </c>
      <c r="P11" s="1" t="s">
        <v>6</v>
      </c>
    </row>
    <row r="12" spans="2:20" ht="16">
      <c r="B12" s="1" t="s">
        <v>22</v>
      </c>
      <c r="C12" s="14">
        <f>C6</f>
        <v>3.05</v>
      </c>
      <c r="D12" s="15">
        <f>C12*(1+$O$11)</f>
        <v>3.5074999999999994</v>
      </c>
      <c r="E12" s="15">
        <f>D12*(1+$O$11)</f>
        <v>4.0336249999999989</v>
      </c>
      <c r="F12" s="15">
        <f>E12*(1+$O$11)</f>
        <v>4.6386687499999981</v>
      </c>
      <c r="G12" s="15">
        <f>F12*(1+$O$11)</f>
        <v>5.3344690624999975</v>
      </c>
      <c r="H12" s="15">
        <f>G12*(1+$O$11)</f>
        <v>6.1346394218749971</v>
      </c>
      <c r="I12" s="15">
        <f>H12*(1+$O$12)</f>
        <v>6.748103364062497</v>
      </c>
      <c r="J12" s="15">
        <f>I12*(1+$O$12)</f>
        <v>7.4229137004687473</v>
      </c>
      <c r="K12" s="15">
        <f>J12*(1+$O$12)</f>
        <v>8.1652050705156221</v>
      </c>
      <c r="L12" s="15">
        <f>K12*(1+$O$12)</f>
        <v>8.9817255775671843</v>
      </c>
      <c r="M12" s="15">
        <f>L12*(1+$O$12)</f>
        <v>9.8798981353239039</v>
      </c>
      <c r="N12" s="15">
        <f>M12*(1+O14)/(O13-O14)</f>
        <v>171.25156767894765</v>
      </c>
      <c r="O12" s="12">
        <v>0.1</v>
      </c>
      <c r="P12" s="13" t="s">
        <v>7</v>
      </c>
    </row>
    <row r="13" spans="2:20" ht="16">
      <c r="C13" s="16"/>
      <c r="D13" s="15">
        <f>D12*(1+$O$13)^($D$11-D11-1)</f>
        <v>3.188636363636363</v>
      </c>
      <c r="E13" s="15">
        <f t="shared" ref="E13:M13" si="3">E12*(1+$O$7)^($D$5-E11-1)</f>
        <v>3.3335743801652882</v>
      </c>
      <c r="F13" s="15">
        <f t="shared" si="3"/>
        <v>3.4851004883546182</v>
      </c>
      <c r="G13" s="15">
        <f t="shared" si="3"/>
        <v>3.6435141469161918</v>
      </c>
      <c r="H13" s="15">
        <f t="shared" si="3"/>
        <v>3.8091284263214726</v>
      </c>
      <c r="I13" s="15">
        <f t="shared" si="3"/>
        <v>3.8091284263214726</v>
      </c>
      <c r="J13" s="15">
        <f t="shared" si="3"/>
        <v>3.8091284263214722</v>
      </c>
      <c r="K13" s="15">
        <f t="shared" si="3"/>
        <v>3.8091284263214722</v>
      </c>
      <c r="L13" s="15">
        <f t="shared" si="3"/>
        <v>3.8091284263214722</v>
      </c>
      <c r="M13" s="15">
        <f t="shared" si="3"/>
        <v>3.8091284263214722</v>
      </c>
      <c r="N13" s="15">
        <f>N12*(1+$O$7)^($D$5-N11-1)</f>
        <v>66.024892722905506</v>
      </c>
      <c r="O13" s="12">
        <f>O7</f>
        <v>0.1</v>
      </c>
      <c r="P13" s="1" t="s">
        <v>8</v>
      </c>
    </row>
    <row r="14" spans="2:20" ht="14" thickBot="1">
      <c r="C14" s="17" t="s">
        <v>11</v>
      </c>
      <c r="D14" s="18">
        <f>SUM(D13:N13)</f>
        <v>102.53048865990681</v>
      </c>
      <c r="E14" s="19"/>
      <c r="F14" s="19"/>
      <c r="G14" s="19"/>
      <c r="H14" s="19"/>
      <c r="I14" s="19"/>
      <c r="J14" s="19"/>
      <c r="K14" s="19"/>
      <c r="L14" s="19"/>
      <c r="M14" s="19"/>
      <c r="N14" s="19"/>
      <c r="O14" s="34">
        <v>0.04</v>
      </c>
      <c r="P14" s="1" t="s">
        <v>71</v>
      </c>
      <c r="S14" s="39">
        <f>N12/M12</f>
        <v>17.333333333333332</v>
      </c>
      <c r="T14" s="1" t="s">
        <v>75</v>
      </c>
    </row>
    <row r="16" spans="2:20" ht="29" thickBot="1">
      <c r="N16" s="8" t="s">
        <v>2</v>
      </c>
      <c r="O16" s="9" t="s">
        <v>3</v>
      </c>
    </row>
    <row r="17" spans="2:20" ht="16">
      <c r="B17" s="1" t="s">
        <v>12</v>
      </c>
      <c r="C17" s="10" t="str">
        <f>C11</f>
        <v>DIVIDEND PER SHARE</v>
      </c>
      <c r="D17" s="11">
        <f>D5</f>
        <v>1</v>
      </c>
      <c r="E17" s="11">
        <f t="shared" ref="E17:M17" si="4">D17+1</f>
        <v>2</v>
      </c>
      <c r="F17" s="11">
        <f t="shared" si="4"/>
        <v>3</v>
      </c>
      <c r="G17" s="11">
        <f t="shared" si="4"/>
        <v>4</v>
      </c>
      <c r="H17" s="11">
        <f t="shared" si="4"/>
        <v>5</v>
      </c>
      <c r="I17" s="11">
        <f t="shared" si="4"/>
        <v>6</v>
      </c>
      <c r="J17" s="11">
        <f t="shared" si="4"/>
        <v>7</v>
      </c>
      <c r="K17" s="11">
        <f t="shared" si="4"/>
        <v>8</v>
      </c>
      <c r="L17" s="11">
        <f t="shared" si="4"/>
        <v>9</v>
      </c>
      <c r="M17" s="11">
        <f t="shared" si="4"/>
        <v>10</v>
      </c>
      <c r="N17" s="11">
        <f>N5</f>
        <v>10</v>
      </c>
      <c r="O17" s="12">
        <v>0.1</v>
      </c>
      <c r="P17" s="1" t="s">
        <v>6</v>
      </c>
    </row>
    <row r="18" spans="2:20" ht="16">
      <c r="B18" s="1" t="s">
        <v>23</v>
      </c>
      <c r="C18" s="14">
        <f>C6</f>
        <v>3.05</v>
      </c>
      <c r="D18" s="15">
        <f>C18*(1+$O$17)</f>
        <v>3.355</v>
      </c>
      <c r="E18" s="15">
        <f>D18*(1+$O$17)</f>
        <v>3.6905000000000001</v>
      </c>
      <c r="F18" s="15">
        <f>E18*(1+$O$17)</f>
        <v>4.0595500000000007</v>
      </c>
      <c r="G18" s="15">
        <f>F18*(1+$O$17)</f>
        <v>4.4655050000000012</v>
      </c>
      <c r="H18" s="15">
        <f>G18*(1+$O$17)</f>
        <v>4.9120555000000019</v>
      </c>
      <c r="I18" s="15">
        <f>H18*(1+$O$18)</f>
        <v>5.157658275000002</v>
      </c>
      <c r="J18" s="15">
        <f>I18*(1+$O$18)</f>
        <v>5.4155411887500025</v>
      </c>
      <c r="K18" s="15">
        <f>J18*(1+$O$18)</f>
        <v>5.6863182481875025</v>
      </c>
      <c r="L18" s="15">
        <f>K18*(1+$O$18)</f>
        <v>5.9706341605968776</v>
      </c>
      <c r="M18" s="15">
        <f>L18*(1+$O$18)</f>
        <v>6.2691658686267218</v>
      </c>
      <c r="N18" s="15">
        <f>M18*(1+O20)/(O19-O20)</f>
        <v>79.931864824990711</v>
      </c>
      <c r="O18" s="12">
        <v>0.05</v>
      </c>
      <c r="P18" s="13" t="s">
        <v>7</v>
      </c>
    </row>
    <row r="19" spans="2:20" ht="16">
      <c r="C19" s="16"/>
      <c r="D19" s="15">
        <f>D18*(1+$O$19)^($D$17-D17-1)</f>
        <v>3.05</v>
      </c>
      <c r="E19" s="15">
        <f t="shared" ref="E19:N19" si="5">E18*(1+$O$19)^($D$17-E17-1)</f>
        <v>3.05</v>
      </c>
      <c r="F19" s="15">
        <f t="shared" si="5"/>
        <v>3.0499999999999994</v>
      </c>
      <c r="G19" s="15">
        <f t="shared" si="5"/>
        <v>3.05</v>
      </c>
      <c r="H19" s="15">
        <f t="shared" si="5"/>
        <v>3.05</v>
      </c>
      <c r="I19" s="15">
        <f t="shared" si="5"/>
        <v>2.9113636363636362</v>
      </c>
      <c r="J19" s="15">
        <f t="shared" si="5"/>
        <v>2.7790289256198344</v>
      </c>
      <c r="K19" s="15">
        <f t="shared" si="5"/>
        <v>2.6527094290007511</v>
      </c>
      <c r="L19" s="15">
        <f t="shared" si="5"/>
        <v>2.5321317276825348</v>
      </c>
      <c r="M19" s="15">
        <f t="shared" si="5"/>
        <v>2.4170348309696923</v>
      </c>
      <c r="N19" s="15">
        <f t="shared" si="5"/>
        <v>30.817194094863581</v>
      </c>
      <c r="O19" s="12">
        <f>O13</f>
        <v>0.1</v>
      </c>
      <c r="P19" s="1" t="s">
        <v>8</v>
      </c>
    </row>
    <row r="20" spans="2:20" ht="14" thickBot="1">
      <c r="C20" s="17" t="s">
        <v>11</v>
      </c>
      <c r="D20" s="18">
        <f>SUM(D19:N19)</f>
        <v>59.359462644500027</v>
      </c>
      <c r="E20" s="19"/>
      <c r="F20" s="19"/>
      <c r="G20" s="19"/>
      <c r="H20" s="19"/>
      <c r="I20" s="19"/>
      <c r="J20" s="19"/>
      <c r="K20" s="19"/>
      <c r="L20" s="19"/>
      <c r="M20" s="19"/>
      <c r="N20" s="19"/>
      <c r="O20" s="34">
        <v>0.02</v>
      </c>
      <c r="P20" s="1" t="s">
        <v>71</v>
      </c>
      <c r="S20" s="39">
        <f>N18/M18</f>
        <v>12.750000000000002</v>
      </c>
      <c r="T20" s="1" t="s">
        <v>75</v>
      </c>
    </row>
    <row r="21" spans="2:20" ht="14" thickBot="1"/>
    <row r="22" spans="2:20" ht="14" thickBot="1">
      <c r="C22" s="21" t="s">
        <v>13</v>
      </c>
      <c r="D22" s="22" t="s">
        <v>14</v>
      </c>
      <c r="E22" s="22" t="s">
        <v>15</v>
      </c>
      <c r="F22" s="23" t="s">
        <v>16</v>
      </c>
    </row>
    <row r="23" spans="2:20">
      <c r="C23" s="24" t="s">
        <v>17</v>
      </c>
      <c r="D23" s="25">
        <v>0.3</v>
      </c>
      <c r="E23" s="15">
        <f>D8</f>
        <v>202.88576604076979</v>
      </c>
      <c r="F23" s="26">
        <f>E23*D23</f>
        <v>60.865729812230938</v>
      </c>
    </row>
    <row r="24" spans="2:20">
      <c r="C24" s="24" t="s">
        <v>18</v>
      </c>
      <c r="D24" s="25">
        <v>0.4</v>
      </c>
      <c r="E24" s="15">
        <f>D14</f>
        <v>102.53048865990681</v>
      </c>
      <c r="F24" s="26">
        <f>E24*D24</f>
        <v>41.012195463962726</v>
      </c>
    </row>
    <row r="25" spans="2:20" ht="14" thickBot="1">
      <c r="C25" s="27" t="s">
        <v>19</v>
      </c>
      <c r="D25" s="28">
        <v>0.3</v>
      </c>
      <c r="E25" s="29">
        <f>D20</f>
        <v>59.359462644500027</v>
      </c>
      <c r="F25" s="30">
        <f>E25*D25</f>
        <v>17.807838793350008</v>
      </c>
    </row>
    <row r="26" spans="2:20" ht="14" thickBot="1">
      <c r="E26" s="31" t="s">
        <v>20</v>
      </c>
      <c r="F26" s="32">
        <f>SUM(F23:F25)</f>
        <v>119.68576406954367</v>
      </c>
    </row>
    <row r="30" spans="2:20" ht="23">
      <c r="C30" s="35"/>
    </row>
  </sheetData>
  <conditionalFormatting sqref="D3">
    <cfRule type="containsText" dxfId="23" priority="1" operator="containsText" text="overvalued">
      <formula>NOT(ISERROR(SEARCH("overvalued",D3)))</formula>
    </cfRule>
    <cfRule type="containsText" dxfId="22" priority="2" operator="containsText" text="undervalued">
      <formula>NOT(ISERROR(SEARCH("undervalued",D3)))</formula>
    </cfRule>
  </conditionalFormatting>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92D050"/>
  </sheetPr>
  <dimension ref="B1:T30"/>
  <sheetViews>
    <sheetView workbookViewId="0">
      <selection activeCell="O7" sqref="O7"/>
    </sheetView>
  </sheetViews>
  <sheetFormatPr baseColWidth="10" defaultColWidth="11.5" defaultRowHeight="13"/>
  <cols>
    <col min="1" max="1" width="4.33203125" style="1" customWidth="1"/>
    <col min="2" max="2" width="11.5" style="1"/>
    <col min="3" max="3" width="23" style="1" customWidth="1"/>
    <col min="4" max="4" width="10.6640625" style="1" bestFit="1" customWidth="1"/>
    <col min="5" max="5" width="7.5" style="1" customWidth="1"/>
    <col min="6" max="6" width="9.6640625" style="1" customWidth="1"/>
    <col min="7" max="13" width="7" style="1" customWidth="1"/>
    <col min="14" max="14" width="10.6640625" style="1" bestFit="1" customWidth="1"/>
    <col min="15" max="15" width="11.5" style="1"/>
    <col min="16" max="16" width="20" style="1" customWidth="1"/>
    <col min="17" max="16384" width="11.5" style="1"/>
  </cols>
  <sheetData>
    <row r="1" spans="2:20">
      <c r="S1" s="2" t="s">
        <v>0</v>
      </c>
    </row>
    <row r="2" spans="2:20" ht="24">
      <c r="B2" s="36" t="str">
        <f ca="1">MID(CELL("filename",A1),FIND("]",CELL("filename",A1))+1,255)</f>
        <v>PayPal</v>
      </c>
      <c r="C2" s="4"/>
      <c r="D2" s="3"/>
      <c r="P2"/>
      <c r="Q2"/>
      <c r="S2" s="5" t="s">
        <v>1</v>
      </c>
    </row>
    <row r="3" spans="2:20">
      <c r="D3" s="6"/>
    </row>
    <row r="4" spans="2:20" ht="29" thickBot="1">
      <c r="B4" s="7"/>
      <c r="N4" s="8" t="s">
        <v>2</v>
      </c>
      <c r="O4" s="9" t="s">
        <v>3</v>
      </c>
      <c r="Q4" s="1" t="s">
        <v>4</v>
      </c>
    </row>
    <row r="5" spans="2:20" ht="16">
      <c r="B5" s="1" t="s">
        <v>5</v>
      </c>
      <c r="C5" s="10" t="s">
        <v>24</v>
      </c>
      <c r="D5" s="11">
        <v>1</v>
      </c>
      <c r="E5" s="11">
        <f t="shared" ref="E5:M5" si="0">D5+1</f>
        <v>2</v>
      </c>
      <c r="F5" s="11">
        <f t="shared" si="0"/>
        <v>3</v>
      </c>
      <c r="G5" s="11">
        <f t="shared" si="0"/>
        <v>4</v>
      </c>
      <c r="H5" s="11">
        <f t="shared" si="0"/>
        <v>5</v>
      </c>
      <c r="I5" s="11">
        <f t="shared" si="0"/>
        <v>6</v>
      </c>
      <c r="J5" s="11">
        <f t="shared" si="0"/>
        <v>7</v>
      </c>
      <c r="K5" s="11">
        <f t="shared" si="0"/>
        <v>8</v>
      </c>
      <c r="L5" s="11">
        <f t="shared" si="0"/>
        <v>9</v>
      </c>
      <c r="M5" s="11">
        <f t="shared" si="0"/>
        <v>10</v>
      </c>
      <c r="N5" s="11">
        <v>10</v>
      </c>
      <c r="O5" s="12">
        <v>0.2</v>
      </c>
      <c r="P5" s="1" t="s">
        <v>6</v>
      </c>
      <c r="R5" s="13"/>
    </row>
    <row r="6" spans="2:20" ht="16">
      <c r="B6" s="1" t="s">
        <v>21</v>
      </c>
      <c r="C6" s="14">
        <v>4.25</v>
      </c>
      <c r="D6" s="15">
        <f>C6*(1+$O$5)</f>
        <v>5.0999999999999996</v>
      </c>
      <c r="E6" s="15">
        <f>D6*(1+$O$5)</f>
        <v>6.1199999999999992</v>
      </c>
      <c r="F6" s="15">
        <f>E6*(1+$O$5)</f>
        <v>7.3439999999999985</v>
      </c>
      <c r="G6" s="15">
        <f>F6*(1+$O$5)</f>
        <v>8.8127999999999975</v>
      </c>
      <c r="H6" s="15">
        <f>G6*(1+$O$5)</f>
        <v>10.575359999999996</v>
      </c>
      <c r="I6" s="15">
        <f>H6*(1+$O$6)</f>
        <v>12.161663999999995</v>
      </c>
      <c r="J6" s="15">
        <f>I6*(1+$O$6)</f>
        <v>13.985913599999993</v>
      </c>
      <c r="K6" s="15">
        <f>J6*(1+$O$6)</f>
        <v>16.083800639999989</v>
      </c>
      <c r="L6" s="15">
        <f>K6*(1+$O$6)</f>
        <v>18.496370735999985</v>
      </c>
      <c r="M6" s="15">
        <f>L6*(1+$O$6)</f>
        <v>21.270826346399982</v>
      </c>
      <c r="N6" s="15">
        <f>M6*(1+O8)/(O7-O8)</f>
        <v>563.67689817959945</v>
      </c>
      <c r="O6" s="12">
        <v>0.15</v>
      </c>
      <c r="P6" s="13" t="s">
        <v>7</v>
      </c>
      <c r="S6"/>
      <c r="T6"/>
    </row>
    <row r="7" spans="2:20" ht="16">
      <c r="C7" s="16"/>
      <c r="D7" s="15">
        <f>D6*(1+$O$7)^($D$5-D5-1)</f>
        <v>4.6363636363636358</v>
      </c>
      <c r="E7" s="15">
        <f t="shared" ref="E7:N7" si="1">E6*(1+$O$7)^($D$5-E5-1)</f>
        <v>5.0578512396694206</v>
      </c>
      <c r="F7" s="15">
        <f t="shared" si="1"/>
        <v>5.517655897821184</v>
      </c>
      <c r="G7" s="15">
        <f t="shared" si="1"/>
        <v>6.0192609794412917</v>
      </c>
      <c r="H7" s="15">
        <f t="shared" si="1"/>
        <v>6.566466523026862</v>
      </c>
      <c r="I7" s="15">
        <f t="shared" si="1"/>
        <v>6.8649422740735373</v>
      </c>
      <c r="J7" s="15">
        <f t="shared" si="1"/>
        <v>7.1769851047132418</v>
      </c>
      <c r="K7" s="15">
        <f t="shared" si="1"/>
        <v>7.5032117003820247</v>
      </c>
      <c r="L7" s="15">
        <f t="shared" si="1"/>
        <v>7.8442667776721153</v>
      </c>
      <c r="M7" s="15">
        <f t="shared" si="1"/>
        <v>8.2008243584753924</v>
      </c>
      <c r="N7" s="15">
        <f t="shared" si="1"/>
        <v>217.32184549959786</v>
      </c>
      <c r="O7" s="12">
        <f>Dashboard!K1</f>
        <v>0.1</v>
      </c>
      <c r="P7" s="1" t="s">
        <v>8</v>
      </c>
      <c r="S7"/>
      <c r="T7"/>
    </row>
    <row r="8" spans="2:20" ht="14" thickBot="1">
      <c r="C8" s="17" t="s">
        <v>9</v>
      </c>
      <c r="D8" s="18">
        <f>SUM(D7:N7)</f>
        <v>282.70967399123657</v>
      </c>
      <c r="E8" s="19"/>
      <c r="F8" s="19"/>
      <c r="G8" s="19"/>
      <c r="H8" s="19"/>
      <c r="I8" s="19"/>
      <c r="J8" s="19"/>
      <c r="K8" s="19"/>
      <c r="L8" s="19"/>
      <c r="M8" s="19"/>
      <c r="N8" s="19"/>
      <c r="O8" s="34">
        <v>0.06</v>
      </c>
      <c r="P8" s="1" t="s">
        <v>71</v>
      </c>
      <c r="R8" s="20"/>
      <c r="S8" s="39">
        <f>N6/M6</f>
        <v>26.499999999999996</v>
      </c>
      <c r="T8" s="1" t="s">
        <v>75</v>
      </c>
    </row>
    <row r="10" spans="2:20" ht="31" thickBot="1">
      <c r="N10" s="8" t="s">
        <v>2</v>
      </c>
      <c r="O10" s="9" t="s">
        <v>3</v>
      </c>
      <c r="R10" s="33"/>
    </row>
    <row r="11" spans="2:20" ht="16">
      <c r="B11" s="1" t="s">
        <v>10</v>
      </c>
      <c r="C11" s="10" t="str">
        <f>C5</f>
        <v>FCF PER SHARE</v>
      </c>
      <c r="D11" s="11">
        <f>D5</f>
        <v>1</v>
      </c>
      <c r="E11" s="11">
        <f t="shared" ref="E11:M11" si="2">D11+1</f>
        <v>2</v>
      </c>
      <c r="F11" s="11">
        <f t="shared" si="2"/>
        <v>3</v>
      </c>
      <c r="G11" s="11">
        <f t="shared" si="2"/>
        <v>4</v>
      </c>
      <c r="H11" s="11">
        <f t="shared" si="2"/>
        <v>5</v>
      </c>
      <c r="I11" s="11">
        <f t="shared" si="2"/>
        <v>6</v>
      </c>
      <c r="J11" s="11">
        <f t="shared" si="2"/>
        <v>7</v>
      </c>
      <c r="K11" s="11">
        <f t="shared" si="2"/>
        <v>8</v>
      </c>
      <c r="L11" s="11">
        <f t="shared" si="2"/>
        <v>9</v>
      </c>
      <c r="M11" s="11">
        <f t="shared" si="2"/>
        <v>10</v>
      </c>
      <c r="N11" s="11">
        <f>N5</f>
        <v>10</v>
      </c>
      <c r="O11" s="12">
        <v>0.15</v>
      </c>
      <c r="P11" s="1" t="s">
        <v>6</v>
      </c>
    </row>
    <row r="12" spans="2:20" ht="16">
      <c r="B12" s="1" t="s">
        <v>22</v>
      </c>
      <c r="C12" s="14">
        <f>C6</f>
        <v>4.25</v>
      </c>
      <c r="D12" s="15">
        <f>C12*(1+$O$11)</f>
        <v>4.8874999999999993</v>
      </c>
      <c r="E12" s="15">
        <f>D12*(1+$O$11)</f>
        <v>5.6206249999999986</v>
      </c>
      <c r="F12" s="15">
        <f>E12*(1+$O$11)</f>
        <v>6.4637187499999982</v>
      </c>
      <c r="G12" s="15">
        <f>F12*(1+$O$11)</f>
        <v>7.433276562499997</v>
      </c>
      <c r="H12" s="15">
        <f>G12*(1+$O$11)</f>
        <v>8.5482680468749965</v>
      </c>
      <c r="I12" s="15">
        <f>H12*(1+$O$12)</f>
        <v>9.4030948515624964</v>
      </c>
      <c r="J12" s="15">
        <f>I12*(1+$O$12)</f>
        <v>10.343404336718747</v>
      </c>
      <c r="K12" s="15">
        <f>J12*(1+$O$12)</f>
        <v>11.377744770390622</v>
      </c>
      <c r="L12" s="15">
        <f>K12*(1+$O$12)</f>
        <v>12.515519247429685</v>
      </c>
      <c r="M12" s="15">
        <f>L12*(1+$O$12)</f>
        <v>13.767071172172654</v>
      </c>
      <c r="N12" s="15">
        <f>M12*(1+O14)/(O13-O14)</f>
        <v>238.62923365099269</v>
      </c>
      <c r="O12" s="12">
        <v>0.1</v>
      </c>
      <c r="P12" s="13" t="s">
        <v>7</v>
      </c>
    </row>
    <row r="13" spans="2:20" ht="16">
      <c r="C13" s="16"/>
      <c r="D13" s="15">
        <f>D12*(1+$O$13)^($D$11-D11-1)</f>
        <v>4.4431818181818175</v>
      </c>
      <c r="E13" s="15">
        <f t="shared" ref="E13:M13" si="3">E12*(1+$O$7)^($D$5-E11-1)</f>
        <v>4.6451446280991719</v>
      </c>
      <c r="F13" s="15">
        <f t="shared" si="3"/>
        <v>4.8562875657400424</v>
      </c>
      <c r="G13" s="15">
        <f t="shared" si="3"/>
        <v>5.0770279096373168</v>
      </c>
      <c r="H13" s="15">
        <f t="shared" si="3"/>
        <v>5.3078019055299208</v>
      </c>
      <c r="I13" s="15">
        <f t="shared" si="3"/>
        <v>5.3078019055299208</v>
      </c>
      <c r="J13" s="15">
        <f t="shared" si="3"/>
        <v>5.3078019055299208</v>
      </c>
      <c r="K13" s="15">
        <f t="shared" si="3"/>
        <v>5.3078019055299208</v>
      </c>
      <c r="L13" s="15">
        <f t="shared" si="3"/>
        <v>5.3078019055299208</v>
      </c>
      <c r="M13" s="15">
        <f t="shared" si="3"/>
        <v>5.3078019055299208</v>
      </c>
      <c r="N13" s="15">
        <f>N12*(1+$O$7)^($D$5-N11-1)</f>
        <v>92.001899695851961</v>
      </c>
      <c r="O13" s="12">
        <f>O7</f>
        <v>0.1</v>
      </c>
      <c r="P13" s="1" t="s">
        <v>8</v>
      </c>
    </row>
    <row r="14" spans="2:20" ht="14" thickBot="1">
      <c r="C14" s="17" t="s">
        <v>11</v>
      </c>
      <c r="D14" s="18">
        <f>SUM(D13:N13)</f>
        <v>142.87035305068983</v>
      </c>
      <c r="E14" s="19"/>
      <c r="F14" s="19"/>
      <c r="G14" s="19"/>
      <c r="H14" s="19"/>
      <c r="I14" s="19"/>
      <c r="J14" s="19"/>
      <c r="K14" s="19"/>
      <c r="L14" s="19"/>
      <c r="M14" s="19"/>
      <c r="N14" s="19"/>
      <c r="O14" s="34">
        <v>0.04</v>
      </c>
      <c r="P14" s="1" t="s">
        <v>71</v>
      </c>
      <c r="S14" s="39">
        <f>N12/M12</f>
        <v>17.333333333333336</v>
      </c>
      <c r="T14" s="1" t="s">
        <v>75</v>
      </c>
    </row>
    <row r="16" spans="2:20" ht="29" thickBot="1">
      <c r="N16" s="8" t="s">
        <v>2</v>
      </c>
      <c r="O16" s="9" t="s">
        <v>3</v>
      </c>
    </row>
    <row r="17" spans="2:20" ht="16">
      <c r="B17" s="1" t="s">
        <v>12</v>
      </c>
      <c r="C17" s="10" t="str">
        <f>C11</f>
        <v>FCF PER SHARE</v>
      </c>
      <c r="D17" s="11">
        <f>D5</f>
        <v>1</v>
      </c>
      <c r="E17" s="11">
        <f t="shared" ref="E17:M17" si="4">D17+1</f>
        <v>2</v>
      </c>
      <c r="F17" s="11">
        <f t="shared" si="4"/>
        <v>3</v>
      </c>
      <c r="G17" s="11">
        <f t="shared" si="4"/>
        <v>4</v>
      </c>
      <c r="H17" s="11">
        <f t="shared" si="4"/>
        <v>5</v>
      </c>
      <c r="I17" s="11">
        <f t="shared" si="4"/>
        <v>6</v>
      </c>
      <c r="J17" s="11">
        <f t="shared" si="4"/>
        <v>7</v>
      </c>
      <c r="K17" s="11">
        <f t="shared" si="4"/>
        <v>8</v>
      </c>
      <c r="L17" s="11">
        <f t="shared" si="4"/>
        <v>9</v>
      </c>
      <c r="M17" s="11">
        <f t="shared" si="4"/>
        <v>10</v>
      </c>
      <c r="N17" s="11">
        <f>N5</f>
        <v>10</v>
      </c>
      <c r="O17" s="12">
        <v>0.1</v>
      </c>
      <c r="P17" s="1" t="s">
        <v>6</v>
      </c>
    </row>
    <row r="18" spans="2:20" ht="16">
      <c r="B18" s="1" t="s">
        <v>23</v>
      </c>
      <c r="C18" s="14">
        <f>C6</f>
        <v>4.25</v>
      </c>
      <c r="D18" s="15">
        <f>C18*(1+$O$17)</f>
        <v>4.6750000000000007</v>
      </c>
      <c r="E18" s="15">
        <f>D18*(1+$O$17)</f>
        <v>5.142500000000001</v>
      </c>
      <c r="F18" s="15">
        <f>E18*(1+$O$17)</f>
        <v>5.6567500000000015</v>
      </c>
      <c r="G18" s="15">
        <f>F18*(1+$O$17)</f>
        <v>6.2224250000000021</v>
      </c>
      <c r="H18" s="15">
        <f>G18*(1+$O$17)</f>
        <v>6.8446675000000026</v>
      </c>
      <c r="I18" s="15">
        <f>H18*(1+$O$18)</f>
        <v>7.1869008750000027</v>
      </c>
      <c r="J18" s="15">
        <f>I18*(1+$O$18)</f>
        <v>7.5462459187500031</v>
      </c>
      <c r="K18" s="15">
        <f>J18*(1+$O$18)</f>
        <v>7.9235582146875032</v>
      </c>
      <c r="L18" s="15">
        <f>K18*(1+$O$18)</f>
        <v>8.319736125421878</v>
      </c>
      <c r="M18" s="15">
        <f>L18*(1+$O$18)</f>
        <v>8.7357229316929725</v>
      </c>
      <c r="N18" s="15">
        <f>M18*(1+O20)/(O19-O20)</f>
        <v>111.3804673790854</v>
      </c>
      <c r="O18" s="12">
        <v>0.05</v>
      </c>
      <c r="P18" s="13" t="s">
        <v>7</v>
      </c>
    </row>
    <row r="19" spans="2:20" ht="16">
      <c r="C19" s="16"/>
      <c r="D19" s="15">
        <f>D18*(1+$O$19)^($D$17-D17-1)</f>
        <v>4.2500000000000009</v>
      </c>
      <c r="E19" s="15">
        <f t="shared" ref="E19:N19" si="5">E18*(1+$O$19)^($D$17-E17-1)</f>
        <v>4.25</v>
      </c>
      <c r="F19" s="15">
        <f t="shared" si="5"/>
        <v>4.25</v>
      </c>
      <c r="G19" s="15">
        <f t="shared" si="5"/>
        <v>4.25</v>
      </c>
      <c r="H19" s="15">
        <f t="shared" si="5"/>
        <v>4.25</v>
      </c>
      <c r="I19" s="15">
        <f t="shared" si="5"/>
        <v>4.0568181818181817</v>
      </c>
      <c r="J19" s="15">
        <f t="shared" si="5"/>
        <v>3.8724173553718999</v>
      </c>
      <c r="K19" s="15">
        <f t="shared" si="5"/>
        <v>3.6963983846731776</v>
      </c>
      <c r="L19" s="15">
        <f t="shared" si="5"/>
        <v>3.5283802762789418</v>
      </c>
      <c r="M19" s="15">
        <f t="shared" si="5"/>
        <v>3.367999354629899</v>
      </c>
      <c r="N19" s="15">
        <f t="shared" si="5"/>
        <v>42.941991771531214</v>
      </c>
      <c r="O19" s="12">
        <f>O13</f>
        <v>0.1</v>
      </c>
      <c r="P19" s="1" t="s">
        <v>8</v>
      </c>
    </row>
    <row r="20" spans="2:20" ht="14" thickBot="1">
      <c r="C20" s="17" t="s">
        <v>11</v>
      </c>
      <c r="D20" s="18">
        <f>SUM(D19:N19)</f>
        <v>82.714005324303315</v>
      </c>
      <c r="E20" s="19"/>
      <c r="F20" s="19"/>
      <c r="G20" s="19"/>
      <c r="H20" s="19"/>
      <c r="I20" s="19"/>
      <c r="J20" s="19"/>
      <c r="K20" s="19"/>
      <c r="L20" s="19"/>
      <c r="M20" s="19"/>
      <c r="N20" s="19"/>
      <c r="O20" s="34">
        <v>0.02</v>
      </c>
      <c r="P20" s="1" t="s">
        <v>71</v>
      </c>
      <c r="S20" s="39">
        <f>N18/M18</f>
        <v>12.75</v>
      </c>
      <c r="T20" s="1" t="s">
        <v>75</v>
      </c>
    </row>
    <row r="21" spans="2:20" ht="14" thickBot="1"/>
    <row r="22" spans="2:20" ht="14" thickBot="1">
      <c r="C22" s="21" t="s">
        <v>13</v>
      </c>
      <c r="D22" s="22" t="s">
        <v>14</v>
      </c>
      <c r="E22" s="22" t="s">
        <v>15</v>
      </c>
      <c r="F22" s="23" t="s">
        <v>16</v>
      </c>
    </row>
    <row r="23" spans="2:20">
      <c r="C23" s="24" t="s">
        <v>17</v>
      </c>
      <c r="D23" s="25">
        <v>0.3</v>
      </c>
      <c r="E23" s="15">
        <f>D8</f>
        <v>282.70967399123657</v>
      </c>
      <c r="F23" s="26">
        <f>E23*D23</f>
        <v>84.812902197370974</v>
      </c>
    </row>
    <row r="24" spans="2:20">
      <c r="C24" s="24" t="s">
        <v>18</v>
      </c>
      <c r="D24" s="25">
        <v>0.4</v>
      </c>
      <c r="E24" s="15">
        <f>D14</f>
        <v>142.87035305068983</v>
      </c>
      <c r="F24" s="26">
        <f>E24*D24</f>
        <v>57.148141220275932</v>
      </c>
    </row>
    <row r="25" spans="2:20" ht="14" thickBot="1">
      <c r="C25" s="27" t="s">
        <v>19</v>
      </c>
      <c r="D25" s="28">
        <v>0.3</v>
      </c>
      <c r="E25" s="29">
        <f>D20</f>
        <v>82.714005324303315</v>
      </c>
      <c r="F25" s="30">
        <f>E25*D25</f>
        <v>24.814201597290992</v>
      </c>
    </row>
    <row r="26" spans="2:20" ht="14" thickBot="1">
      <c r="E26" s="31" t="s">
        <v>20</v>
      </c>
      <c r="F26" s="32">
        <f>SUM(F23:F25)</f>
        <v>166.77524501493792</v>
      </c>
    </row>
    <row r="30" spans="2:20" ht="23">
      <c r="C30" s="35"/>
    </row>
  </sheetData>
  <conditionalFormatting sqref="D3">
    <cfRule type="containsText" dxfId="21" priority="1" operator="containsText" text="overvalued">
      <formula>NOT(ISERROR(SEARCH("overvalued",D3)))</formula>
    </cfRule>
    <cfRule type="containsText" dxfId="20" priority="2" operator="containsText" text="undervalued">
      <formula>NOT(ISERROR(SEARCH("undervalued",D3)))</formula>
    </cfRule>
  </conditionalFormatting>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FF0000"/>
  </sheetPr>
  <dimension ref="B1:T30"/>
  <sheetViews>
    <sheetView workbookViewId="0">
      <selection activeCell="O7" sqref="O7"/>
    </sheetView>
  </sheetViews>
  <sheetFormatPr baseColWidth="10" defaultColWidth="11.5" defaultRowHeight="13"/>
  <cols>
    <col min="1" max="1" width="4.33203125" style="1" customWidth="1"/>
    <col min="2" max="2" width="11.5" style="1"/>
    <col min="3" max="3" width="23" style="1" customWidth="1"/>
    <col min="4" max="4" width="10.6640625" style="1" bestFit="1" customWidth="1"/>
    <col min="5" max="5" width="7.5" style="1" customWidth="1"/>
    <col min="6" max="6" width="9.6640625" style="1" customWidth="1"/>
    <col min="7" max="13" width="7" style="1" customWidth="1"/>
    <col min="14" max="14" width="10.6640625" style="1" bestFit="1" customWidth="1"/>
    <col min="15" max="15" width="11.5" style="1"/>
    <col min="16" max="16" width="20" style="1" customWidth="1"/>
    <col min="17" max="16384" width="11.5" style="1"/>
  </cols>
  <sheetData>
    <row r="1" spans="2:20">
      <c r="S1" s="2" t="s">
        <v>0</v>
      </c>
    </row>
    <row r="2" spans="2:20" ht="24">
      <c r="B2" s="36" t="str">
        <f ca="1">MID(CELL("filename",A1),FIND("]",CELL("filename",A1))+1,255)</f>
        <v>Rio</v>
      </c>
      <c r="C2" s="4"/>
      <c r="D2" s="3"/>
      <c r="P2"/>
      <c r="Q2"/>
      <c r="S2" s="5" t="s">
        <v>1</v>
      </c>
    </row>
    <row r="3" spans="2:20">
      <c r="D3" s="6"/>
    </row>
    <row r="4" spans="2:20" ht="29" thickBot="1">
      <c r="B4" s="7"/>
      <c r="N4" s="8" t="s">
        <v>2</v>
      </c>
      <c r="O4" s="9" t="s">
        <v>3</v>
      </c>
      <c r="Q4" s="1" t="s">
        <v>4</v>
      </c>
    </row>
    <row r="5" spans="2:20" ht="16">
      <c r="B5" s="1" t="s">
        <v>5</v>
      </c>
      <c r="C5" s="42" t="s">
        <v>79</v>
      </c>
      <c r="D5" s="11">
        <v>1</v>
      </c>
      <c r="E5" s="11">
        <f t="shared" ref="E5:M5" si="0">D5+1</f>
        <v>2</v>
      </c>
      <c r="F5" s="11">
        <f t="shared" si="0"/>
        <v>3</v>
      </c>
      <c r="G5" s="11">
        <f t="shared" si="0"/>
        <v>4</v>
      </c>
      <c r="H5" s="11">
        <f t="shared" si="0"/>
        <v>5</v>
      </c>
      <c r="I5" s="11">
        <f t="shared" si="0"/>
        <v>6</v>
      </c>
      <c r="J5" s="11">
        <f t="shared" si="0"/>
        <v>7</v>
      </c>
      <c r="K5" s="11">
        <f t="shared" si="0"/>
        <v>8</v>
      </c>
      <c r="L5" s="11">
        <f t="shared" si="0"/>
        <v>9</v>
      </c>
      <c r="M5" s="11">
        <f t="shared" si="0"/>
        <v>10</v>
      </c>
      <c r="N5" s="11">
        <v>10</v>
      </c>
      <c r="O5" s="12">
        <v>0.1</v>
      </c>
      <c r="P5" s="1" t="s">
        <v>6</v>
      </c>
      <c r="R5" s="13"/>
    </row>
    <row r="6" spans="2:20" ht="16">
      <c r="B6" s="1" t="s">
        <v>21</v>
      </c>
      <c r="C6" s="14">
        <v>4.0599999999999996</v>
      </c>
      <c r="D6" s="15">
        <f>C6*(1+$O$5)</f>
        <v>4.4660000000000002</v>
      </c>
      <c r="E6" s="15">
        <f>D6*(1+$O$5)</f>
        <v>4.9126000000000003</v>
      </c>
      <c r="F6" s="15">
        <f>E6*(1+$O$5)</f>
        <v>5.4038600000000008</v>
      </c>
      <c r="G6" s="15">
        <f>F6*(1+$O$5)</f>
        <v>5.9442460000000015</v>
      </c>
      <c r="H6" s="15">
        <f>G6*(1+$O$5)</f>
        <v>6.5386706000000023</v>
      </c>
      <c r="I6" s="15">
        <f>H6*(1+$O$6)</f>
        <v>7.1271509540000029</v>
      </c>
      <c r="J6" s="15">
        <f>I6*(1+$O$6)</f>
        <v>7.768594539860004</v>
      </c>
      <c r="K6" s="15">
        <f>J6*(1+$O$6)</f>
        <v>8.4677680484474056</v>
      </c>
      <c r="L6" s="15">
        <f>K6*(1+$O$6)</f>
        <v>9.2298671728076727</v>
      </c>
      <c r="M6" s="15">
        <f>L6*(1+$O$6)</f>
        <v>10.060555218360363</v>
      </c>
      <c r="N6" s="15">
        <f>M6*(1+O8)/(O7-O8)</f>
        <v>266.60471328654961</v>
      </c>
      <c r="O6" s="12">
        <v>0.09</v>
      </c>
      <c r="P6" s="13" t="s">
        <v>7</v>
      </c>
      <c r="S6"/>
      <c r="T6"/>
    </row>
    <row r="7" spans="2:20" ht="16">
      <c r="C7" s="16"/>
      <c r="D7" s="15">
        <f>D6*(1+$O$7)^($D$5-D5-1)</f>
        <v>4.0599999999999996</v>
      </c>
      <c r="E7" s="15">
        <f t="shared" ref="E7:N7" si="1">E6*(1+$O$7)^($D$5-E5-1)</f>
        <v>4.0599999999999996</v>
      </c>
      <c r="F7" s="15">
        <f t="shared" si="1"/>
        <v>4.0599999999999996</v>
      </c>
      <c r="G7" s="15">
        <f t="shared" si="1"/>
        <v>4.0599999999999996</v>
      </c>
      <c r="H7" s="15">
        <f t="shared" si="1"/>
        <v>4.0599999999999996</v>
      </c>
      <c r="I7" s="15">
        <f t="shared" si="1"/>
        <v>4.0230909090909091</v>
      </c>
      <c r="J7" s="15">
        <f t="shared" si="1"/>
        <v>3.9865173553719004</v>
      </c>
      <c r="K7" s="15">
        <f t="shared" si="1"/>
        <v>3.9502762885048841</v>
      </c>
      <c r="L7" s="15">
        <f t="shared" si="1"/>
        <v>3.9143646858821124</v>
      </c>
      <c r="M7" s="15">
        <f t="shared" si="1"/>
        <v>3.8787795523740929</v>
      </c>
      <c r="N7" s="15">
        <f t="shared" si="1"/>
        <v>102.78765813791345</v>
      </c>
      <c r="O7" s="12">
        <f>Dashboard!K1</f>
        <v>0.1</v>
      </c>
      <c r="P7" s="1" t="s">
        <v>8</v>
      </c>
      <c r="S7"/>
      <c r="T7"/>
    </row>
    <row r="8" spans="2:20" ht="14" thickBot="1">
      <c r="C8" s="17" t="s">
        <v>9</v>
      </c>
      <c r="D8" s="18">
        <f>SUM(D7:N7)</f>
        <v>142.84068692913735</v>
      </c>
      <c r="E8" s="19"/>
      <c r="F8" s="19"/>
      <c r="G8" s="19"/>
      <c r="H8" s="19"/>
      <c r="I8" s="19"/>
      <c r="J8" s="19"/>
      <c r="K8" s="19"/>
      <c r="L8" s="19"/>
      <c r="M8" s="19"/>
      <c r="N8" s="19"/>
      <c r="O8" s="34">
        <v>0.06</v>
      </c>
      <c r="P8" s="1" t="s">
        <v>71</v>
      </c>
      <c r="R8" s="20"/>
      <c r="S8" s="39">
        <f>N6/M6</f>
        <v>26.499999999999996</v>
      </c>
      <c r="T8" s="1" t="s">
        <v>75</v>
      </c>
    </row>
    <row r="10" spans="2:20" ht="31" thickBot="1">
      <c r="N10" s="8" t="s">
        <v>2</v>
      </c>
      <c r="O10" s="9" t="s">
        <v>3</v>
      </c>
      <c r="R10" s="33"/>
    </row>
    <row r="11" spans="2:20" ht="16">
      <c r="B11" s="1" t="s">
        <v>10</v>
      </c>
      <c r="C11" s="10" t="str">
        <f>C5</f>
        <v>DIVIDEND PER SHARE</v>
      </c>
      <c r="D11" s="11">
        <f>D5</f>
        <v>1</v>
      </c>
      <c r="E11" s="11">
        <f t="shared" ref="E11:M11" si="2">D11+1</f>
        <v>2</v>
      </c>
      <c r="F11" s="11">
        <f t="shared" si="2"/>
        <v>3</v>
      </c>
      <c r="G11" s="11">
        <f t="shared" si="2"/>
        <v>4</v>
      </c>
      <c r="H11" s="11">
        <f t="shared" si="2"/>
        <v>5</v>
      </c>
      <c r="I11" s="11">
        <f t="shared" si="2"/>
        <v>6</v>
      </c>
      <c r="J11" s="11">
        <f t="shared" si="2"/>
        <v>7</v>
      </c>
      <c r="K11" s="11">
        <f t="shared" si="2"/>
        <v>8</v>
      </c>
      <c r="L11" s="11">
        <f t="shared" si="2"/>
        <v>9</v>
      </c>
      <c r="M11" s="11">
        <f t="shared" si="2"/>
        <v>10</v>
      </c>
      <c r="N11" s="11">
        <f>N5</f>
        <v>10</v>
      </c>
      <c r="O11" s="12">
        <v>7.0000000000000007E-2</v>
      </c>
      <c r="P11" s="1" t="s">
        <v>6</v>
      </c>
    </row>
    <row r="12" spans="2:20" ht="16">
      <c r="B12" s="1" t="s">
        <v>22</v>
      </c>
      <c r="C12" s="14">
        <f>C6</f>
        <v>4.0599999999999996</v>
      </c>
      <c r="D12" s="15">
        <f>C12*(1+$O$11)</f>
        <v>4.3441999999999998</v>
      </c>
      <c r="E12" s="15">
        <f>D12*(1+$O$11)</f>
        <v>4.6482939999999999</v>
      </c>
      <c r="F12" s="15">
        <f>E12*(1+$O$11)</f>
        <v>4.97367458</v>
      </c>
      <c r="G12" s="15">
        <f>F12*(1+$O$11)</f>
        <v>5.3218318006000001</v>
      </c>
      <c r="H12" s="15">
        <f>G12*(1+$O$11)</f>
        <v>5.6943600266420002</v>
      </c>
      <c r="I12" s="15">
        <f>H12*(1+$O$12)</f>
        <v>6.0360216282405208</v>
      </c>
      <c r="J12" s="15">
        <f>I12*(1+$O$12)</f>
        <v>6.3981829259349521</v>
      </c>
      <c r="K12" s="15">
        <f>J12*(1+$O$12)</f>
        <v>6.7820739014910494</v>
      </c>
      <c r="L12" s="15">
        <f>K12*(1+$O$12)</f>
        <v>7.1889983355805125</v>
      </c>
      <c r="M12" s="15">
        <f>L12*(1+$O$12)</f>
        <v>7.6203382357153435</v>
      </c>
      <c r="N12" s="15">
        <f>M12*(1+O14)/(O13-O14)</f>
        <v>132.08586275239929</v>
      </c>
      <c r="O12" s="12">
        <v>0.06</v>
      </c>
      <c r="P12" s="13" t="s">
        <v>7</v>
      </c>
    </row>
    <row r="13" spans="2:20" ht="16">
      <c r="C13" s="16"/>
      <c r="D13" s="15">
        <f>D12*(1+$O$13)^($D$11-D11-1)</f>
        <v>3.949272727272727</v>
      </c>
      <c r="E13" s="15">
        <f t="shared" ref="E13:M13" si="3">E12*(1+$O$7)^($D$5-E11-1)</f>
        <v>3.8415652892561978</v>
      </c>
      <c r="F13" s="15">
        <f t="shared" si="3"/>
        <v>3.7367953268219374</v>
      </c>
      <c r="G13" s="15">
        <f t="shared" si="3"/>
        <v>3.6348827269995212</v>
      </c>
      <c r="H13" s="15">
        <f t="shared" si="3"/>
        <v>3.5357495617177155</v>
      </c>
      <c r="I13" s="15">
        <f t="shared" si="3"/>
        <v>3.4071768503825264</v>
      </c>
      <c r="J13" s="15">
        <f t="shared" si="3"/>
        <v>3.2832795103686157</v>
      </c>
      <c r="K13" s="15">
        <f t="shared" si="3"/>
        <v>3.1638875281733934</v>
      </c>
      <c r="L13" s="15">
        <f t="shared" si="3"/>
        <v>3.0488370726034515</v>
      </c>
      <c r="M13" s="15">
        <f t="shared" si="3"/>
        <v>2.9379702699633259</v>
      </c>
      <c r="N13" s="15">
        <f>N12*(1+$O$7)^($D$5-N11-1)</f>
        <v>50.924818012697649</v>
      </c>
      <c r="O13" s="12">
        <f>O7</f>
        <v>0.1</v>
      </c>
      <c r="P13" s="1" t="s">
        <v>8</v>
      </c>
    </row>
    <row r="14" spans="2:20" ht="14" thickBot="1">
      <c r="C14" s="17" t="s">
        <v>11</v>
      </c>
      <c r="D14" s="18">
        <f>SUM(D13:N13)</f>
        <v>85.464234876257052</v>
      </c>
      <c r="E14" s="19"/>
      <c r="F14" s="19"/>
      <c r="G14" s="19"/>
      <c r="H14" s="19"/>
      <c r="I14" s="19"/>
      <c r="J14" s="19"/>
      <c r="K14" s="19"/>
      <c r="L14" s="19"/>
      <c r="M14" s="19"/>
      <c r="N14" s="19"/>
      <c r="O14" s="34">
        <v>0.04</v>
      </c>
      <c r="P14" s="1" t="s">
        <v>71</v>
      </c>
      <c r="S14" s="39">
        <f>N12/M12</f>
        <v>17.333333333333336</v>
      </c>
      <c r="T14" s="1" t="s">
        <v>75</v>
      </c>
    </row>
    <row r="16" spans="2:20" ht="29" thickBot="1">
      <c r="N16" s="8" t="s">
        <v>2</v>
      </c>
      <c r="O16" s="9" t="s">
        <v>3</v>
      </c>
    </row>
    <row r="17" spans="2:20" ht="16">
      <c r="B17" s="1" t="s">
        <v>12</v>
      </c>
      <c r="C17" s="10" t="str">
        <f>C11</f>
        <v>DIVIDEND PER SHARE</v>
      </c>
      <c r="D17" s="11">
        <f>D5</f>
        <v>1</v>
      </c>
      <c r="E17" s="11">
        <f t="shared" ref="E17:M17" si="4">D17+1</f>
        <v>2</v>
      </c>
      <c r="F17" s="11">
        <f t="shared" si="4"/>
        <v>3</v>
      </c>
      <c r="G17" s="11">
        <f t="shared" si="4"/>
        <v>4</v>
      </c>
      <c r="H17" s="11">
        <f t="shared" si="4"/>
        <v>5</v>
      </c>
      <c r="I17" s="11">
        <f t="shared" si="4"/>
        <v>6</v>
      </c>
      <c r="J17" s="11">
        <f t="shared" si="4"/>
        <v>7</v>
      </c>
      <c r="K17" s="11">
        <f t="shared" si="4"/>
        <v>8</v>
      </c>
      <c r="L17" s="11">
        <f t="shared" si="4"/>
        <v>9</v>
      </c>
      <c r="M17" s="11">
        <f t="shared" si="4"/>
        <v>10</v>
      </c>
      <c r="N17" s="11">
        <f>N5</f>
        <v>10</v>
      </c>
      <c r="O17" s="12">
        <v>0.04</v>
      </c>
      <c r="P17" s="1" t="s">
        <v>6</v>
      </c>
    </row>
    <row r="18" spans="2:20" ht="16">
      <c r="B18" s="1" t="s">
        <v>23</v>
      </c>
      <c r="C18" s="14">
        <f>C6</f>
        <v>4.0599999999999996</v>
      </c>
      <c r="D18" s="15">
        <f>C18*(1+$O$17)</f>
        <v>4.2223999999999995</v>
      </c>
      <c r="E18" s="15">
        <f>D18*(1+$O$17)</f>
        <v>4.3912959999999996</v>
      </c>
      <c r="F18" s="15">
        <f>E18*(1+$O$17)</f>
        <v>4.5669478400000001</v>
      </c>
      <c r="G18" s="15">
        <f>F18*(1+$O$17)</f>
        <v>4.7496257536000002</v>
      </c>
      <c r="H18" s="15">
        <f>G18*(1+$O$17)</f>
        <v>4.9396107837440004</v>
      </c>
      <c r="I18" s="15">
        <f>H18*(1+$O$18)</f>
        <v>5.0877991072563207</v>
      </c>
      <c r="J18" s="15">
        <f>I18*(1+$O$18)</f>
        <v>5.24043308047401</v>
      </c>
      <c r="K18" s="15">
        <f>J18*(1+$O$18)</f>
        <v>5.3976460728882305</v>
      </c>
      <c r="L18" s="15">
        <f>K18*(1+$O$18)</f>
        <v>5.5595754550748779</v>
      </c>
      <c r="M18" s="15">
        <f>L18*(1+$O$18)</f>
        <v>5.726362718727124</v>
      </c>
      <c r="N18" s="15">
        <f>M18*(1+O20)/(O19-O20)</f>
        <v>73.011124663770829</v>
      </c>
      <c r="O18" s="12">
        <v>0.03</v>
      </c>
      <c r="P18" s="13" t="s">
        <v>7</v>
      </c>
    </row>
    <row r="19" spans="2:20" ht="16">
      <c r="C19" s="16"/>
      <c r="D19" s="15">
        <f>D18*(1+$O$19)^($D$17-D17-1)</f>
        <v>3.838545454545454</v>
      </c>
      <c r="E19" s="15">
        <f t="shared" ref="E19:N19" si="5">E18*(1+$O$19)^($D$17-E17-1)</f>
        <v>3.6291702479338834</v>
      </c>
      <c r="F19" s="15">
        <f t="shared" si="5"/>
        <v>3.4312155071374897</v>
      </c>
      <c r="G19" s="15">
        <f t="shared" si="5"/>
        <v>3.2440582976572632</v>
      </c>
      <c r="H19" s="15">
        <f t="shared" si="5"/>
        <v>3.0671096632395938</v>
      </c>
      <c r="I19" s="15">
        <f t="shared" si="5"/>
        <v>2.8719299573970747</v>
      </c>
      <c r="J19" s="15">
        <f t="shared" si="5"/>
        <v>2.6891707782899874</v>
      </c>
      <c r="K19" s="15">
        <f t="shared" si="5"/>
        <v>2.5180417287624426</v>
      </c>
      <c r="L19" s="15">
        <f t="shared" si="5"/>
        <v>2.3578027096593783</v>
      </c>
      <c r="M19" s="15">
        <f t="shared" si="5"/>
        <v>2.2077607190446904</v>
      </c>
      <c r="N19" s="15">
        <f t="shared" si="5"/>
        <v>28.148949167819801</v>
      </c>
      <c r="O19" s="12">
        <f>O13</f>
        <v>0.1</v>
      </c>
      <c r="P19" s="1" t="s">
        <v>8</v>
      </c>
    </row>
    <row r="20" spans="2:20" ht="14" thickBot="1">
      <c r="C20" s="17" t="s">
        <v>11</v>
      </c>
      <c r="D20" s="18">
        <f>SUM(D19:N19)</f>
        <v>58.003754231487058</v>
      </c>
      <c r="E20" s="19"/>
      <c r="F20" s="19"/>
      <c r="G20" s="19"/>
      <c r="H20" s="19"/>
      <c r="I20" s="19"/>
      <c r="J20" s="19"/>
      <c r="K20" s="19"/>
      <c r="L20" s="19"/>
      <c r="M20" s="19"/>
      <c r="N20" s="19"/>
      <c r="O20" s="34">
        <v>0.02</v>
      </c>
      <c r="P20" s="1" t="s">
        <v>71</v>
      </c>
      <c r="S20" s="39">
        <f>N18/M18</f>
        <v>12.75</v>
      </c>
      <c r="T20" s="1" t="s">
        <v>75</v>
      </c>
    </row>
    <row r="21" spans="2:20" ht="14" thickBot="1"/>
    <row r="22" spans="2:20" ht="14" thickBot="1">
      <c r="C22" s="21" t="s">
        <v>13</v>
      </c>
      <c r="D22" s="22" t="s">
        <v>14</v>
      </c>
      <c r="E22" s="22" t="s">
        <v>15</v>
      </c>
      <c r="F22" s="23" t="s">
        <v>16</v>
      </c>
    </row>
    <row r="23" spans="2:20">
      <c r="C23" s="24" t="s">
        <v>17</v>
      </c>
      <c r="D23" s="25">
        <v>0.3</v>
      </c>
      <c r="E23" s="15">
        <f>D8</f>
        <v>142.84068692913735</v>
      </c>
      <c r="F23" s="26">
        <f>E23*D23</f>
        <v>42.852206078741204</v>
      </c>
    </row>
    <row r="24" spans="2:20">
      <c r="C24" s="24" t="s">
        <v>18</v>
      </c>
      <c r="D24" s="25">
        <v>0.4</v>
      </c>
      <c r="E24" s="15">
        <f>D14</f>
        <v>85.464234876257052</v>
      </c>
      <c r="F24" s="26">
        <f>E24*D24</f>
        <v>34.185693950502824</v>
      </c>
    </row>
    <row r="25" spans="2:20" ht="14" thickBot="1">
      <c r="C25" s="27" t="s">
        <v>19</v>
      </c>
      <c r="D25" s="28">
        <v>0.3</v>
      </c>
      <c r="E25" s="29">
        <f>D20</f>
        <v>58.003754231487058</v>
      </c>
      <c r="F25" s="30">
        <f>E25*D25</f>
        <v>17.401126269446117</v>
      </c>
    </row>
    <row r="26" spans="2:20" ht="14" thickBot="1">
      <c r="E26" s="31" t="s">
        <v>20</v>
      </c>
      <c r="F26" s="32">
        <f>SUM(F23:F25)</f>
        <v>94.439026298690152</v>
      </c>
    </row>
    <row r="30" spans="2:20" ht="23">
      <c r="C30" s="35"/>
    </row>
  </sheetData>
  <conditionalFormatting sqref="D3">
    <cfRule type="containsText" dxfId="19" priority="1" operator="containsText" text="overvalued">
      <formula>NOT(ISERROR(SEARCH("overvalued",D3)))</formula>
    </cfRule>
    <cfRule type="containsText" dxfId="18" priority="2" operator="containsText" text="undervalued">
      <formula>NOT(ISERROR(SEARCH("undervalued",D3)))</formula>
    </cfRule>
  </conditionalFormatting>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FF0000"/>
  </sheetPr>
  <dimension ref="B1:T30"/>
  <sheetViews>
    <sheetView workbookViewId="0">
      <selection activeCell="O7" sqref="O7"/>
    </sheetView>
  </sheetViews>
  <sheetFormatPr baseColWidth="10" defaultColWidth="11.5" defaultRowHeight="13"/>
  <cols>
    <col min="1" max="1" width="4.33203125" style="1" customWidth="1"/>
    <col min="2" max="2" width="11.5" style="1"/>
    <col min="3" max="3" width="23" style="1" customWidth="1"/>
    <col min="4" max="4" width="10.6640625" style="1" bestFit="1" customWidth="1"/>
    <col min="5" max="5" width="7.5" style="1" customWidth="1"/>
    <col min="6" max="6" width="9.6640625" style="1" customWidth="1"/>
    <col min="7" max="13" width="7" style="1" customWidth="1"/>
    <col min="14" max="14" width="10.6640625" style="1" bestFit="1" customWidth="1"/>
    <col min="15" max="15" width="11.5" style="1"/>
    <col min="16" max="16" width="20" style="1" customWidth="1"/>
    <col min="17" max="16384" width="11.5" style="1"/>
  </cols>
  <sheetData>
    <row r="1" spans="2:20">
      <c r="S1" s="2" t="s">
        <v>0</v>
      </c>
    </row>
    <row r="2" spans="2:20" ht="24">
      <c r="B2" s="36" t="str">
        <f ca="1">MID(CELL("filename",A1),FIND("]",CELL("filename",A1))+1,255)</f>
        <v>Shell</v>
      </c>
      <c r="C2" s="4"/>
      <c r="D2" s="3"/>
      <c r="P2"/>
      <c r="Q2"/>
      <c r="S2" s="5" t="s">
        <v>1</v>
      </c>
    </row>
    <row r="3" spans="2:20">
      <c r="D3" s="6"/>
    </row>
    <row r="4" spans="2:20" ht="29" thickBot="1">
      <c r="B4" s="7"/>
      <c r="N4" s="8" t="s">
        <v>2</v>
      </c>
      <c r="O4" s="9" t="s">
        <v>3</v>
      </c>
      <c r="Q4" s="1" t="s">
        <v>4</v>
      </c>
    </row>
    <row r="5" spans="2:20" ht="16">
      <c r="B5" s="1" t="s">
        <v>5</v>
      </c>
      <c r="C5" s="42" t="s">
        <v>79</v>
      </c>
      <c r="D5" s="11">
        <v>1</v>
      </c>
      <c r="E5" s="11">
        <f t="shared" ref="E5:M5" si="0">D5+1</f>
        <v>2</v>
      </c>
      <c r="F5" s="11">
        <f t="shared" si="0"/>
        <v>3</v>
      </c>
      <c r="G5" s="11">
        <f t="shared" si="0"/>
        <v>4</v>
      </c>
      <c r="H5" s="11">
        <f t="shared" si="0"/>
        <v>5</v>
      </c>
      <c r="I5" s="11">
        <f t="shared" si="0"/>
        <v>6</v>
      </c>
      <c r="J5" s="11">
        <f t="shared" si="0"/>
        <v>7</v>
      </c>
      <c r="K5" s="11">
        <f t="shared" si="0"/>
        <v>8</v>
      </c>
      <c r="L5" s="11">
        <f t="shared" si="0"/>
        <v>9</v>
      </c>
      <c r="M5" s="11">
        <f t="shared" si="0"/>
        <v>10</v>
      </c>
      <c r="N5" s="11">
        <v>10</v>
      </c>
      <c r="O5" s="12">
        <v>0.06</v>
      </c>
      <c r="P5" s="1" t="s">
        <v>6</v>
      </c>
      <c r="R5" s="13"/>
    </row>
    <row r="6" spans="2:20" ht="16">
      <c r="B6" s="1" t="s">
        <v>21</v>
      </c>
      <c r="C6" s="14">
        <v>0.79</v>
      </c>
      <c r="D6" s="15">
        <f>C6*(1+$O$5)</f>
        <v>0.83740000000000003</v>
      </c>
      <c r="E6" s="15">
        <f>D6*(1+$O$5)</f>
        <v>0.8876440000000001</v>
      </c>
      <c r="F6" s="15">
        <f>E6*(1+$O$5)</f>
        <v>0.94090264000000012</v>
      </c>
      <c r="G6" s="15">
        <f>F6*(1+$O$5)</f>
        <v>0.99735679840000013</v>
      </c>
      <c r="H6" s="15">
        <f>G6*(1+$O$5)</f>
        <v>1.0571982063040002</v>
      </c>
      <c r="I6" s="15">
        <f>H6*(1+$O$6)</f>
        <v>1.1206300986822402</v>
      </c>
      <c r="J6" s="15">
        <f>I6*(1+$O$6)</f>
        <v>1.1878679046031746</v>
      </c>
      <c r="K6" s="15">
        <f>J6*(1+$O$6)</f>
        <v>1.2591399788793651</v>
      </c>
      <c r="L6" s="15">
        <f>K6*(1+$O$6)</f>
        <v>1.334688377612127</v>
      </c>
      <c r="M6" s="15">
        <f>L6*(1+$O$6)</f>
        <v>1.4147696802688547</v>
      </c>
      <c r="N6" s="15">
        <f>M6*(1+O8)/(O7-O8)</f>
        <v>37.49139652712465</v>
      </c>
      <c r="O6" s="12">
        <v>0.06</v>
      </c>
      <c r="P6" s="13" t="s">
        <v>7</v>
      </c>
      <c r="S6"/>
      <c r="T6"/>
    </row>
    <row r="7" spans="2:20" ht="16">
      <c r="C7" s="16"/>
      <c r="D7" s="15">
        <f>D6*(1+$O$7)^($D$5-D5-1)</f>
        <v>0.76127272727272732</v>
      </c>
      <c r="E7" s="15">
        <f t="shared" ref="E7:N7" si="1">E6*(1+$O$7)^($D$5-E5-1)</f>
        <v>0.73359008264462811</v>
      </c>
      <c r="F7" s="15">
        <f t="shared" si="1"/>
        <v>0.70691407963936881</v>
      </c>
      <c r="G7" s="15">
        <f t="shared" si="1"/>
        <v>0.68120811310702811</v>
      </c>
      <c r="H7" s="15">
        <f t="shared" si="1"/>
        <v>0.65643690899404517</v>
      </c>
      <c r="I7" s="15">
        <f t="shared" si="1"/>
        <v>0.63256647593971627</v>
      </c>
      <c r="J7" s="15">
        <f t="shared" si="1"/>
        <v>0.60956405863281737</v>
      </c>
      <c r="K7" s="15">
        <f t="shared" si="1"/>
        <v>0.58739809286435141</v>
      </c>
      <c r="L7" s="15">
        <f t="shared" si="1"/>
        <v>0.56603816221473857</v>
      </c>
      <c r="M7" s="15">
        <f t="shared" si="1"/>
        <v>0.54545495631602081</v>
      </c>
      <c r="N7" s="15">
        <f t="shared" si="1"/>
        <v>14.45455634237455</v>
      </c>
      <c r="O7" s="12">
        <f>Dashboard!K1</f>
        <v>0.1</v>
      </c>
      <c r="P7" s="1" t="s">
        <v>8</v>
      </c>
      <c r="S7"/>
      <c r="T7"/>
    </row>
    <row r="8" spans="2:20" ht="14" thickBot="1">
      <c r="C8" s="17" t="s">
        <v>9</v>
      </c>
      <c r="D8" s="18">
        <f>SUM(D7:N7)</f>
        <v>20.934999999999992</v>
      </c>
      <c r="E8" s="19"/>
      <c r="F8" s="19"/>
      <c r="G8" s="19"/>
      <c r="H8" s="19"/>
      <c r="I8" s="19"/>
      <c r="J8" s="19"/>
      <c r="K8" s="19"/>
      <c r="L8" s="19"/>
      <c r="M8" s="19"/>
      <c r="N8" s="19"/>
      <c r="O8" s="34">
        <v>0.06</v>
      </c>
      <c r="P8" s="1" t="s">
        <v>71</v>
      </c>
      <c r="R8" s="20"/>
      <c r="S8" s="39">
        <f>N6/M6</f>
        <v>26.5</v>
      </c>
      <c r="T8" s="1" t="s">
        <v>75</v>
      </c>
    </row>
    <row r="10" spans="2:20" ht="31" thickBot="1">
      <c r="N10" s="8" t="s">
        <v>2</v>
      </c>
      <c r="O10" s="9" t="s">
        <v>3</v>
      </c>
      <c r="R10" s="33"/>
    </row>
    <row r="11" spans="2:20" ht="16">
      <c r="B11" s="1" t="s">
        <v>10</v>
      </c>
      <c r="C11" s="10" t="str">
        <f>C5</f>
        <v>DIVIDEND PER SHARE</v>
      </c>
      <c r="D11" s="11">
        <f>D5</f>
        <v>1</v>
      </c>
      <c r="E11" s="11">
        <f t="shared" ref="E11:M11" si="2">D11+1</f>
        <v>2</v>
      </c>
      <c r="F11" s="11">
        <f t="shared" si="2"/>
        <v>3</v>
      </c>
      <c r="G11" s="11">
        <f t="shared" si="2"/>
        <v>4</v>
      </c>
      <c r="H11" s="11">
        <f t="shared" si="2"/>
        <v>5</v>
      </c>
      <c r="I11" s="11">
        <f t="shared" si="2"/>
        <v>6</v>
      </c>
      <c r="J11" s="11">
        <f t="shared" si="2"/>
        <v>7</v>
      </c>
      <c r="K11" s="11">
        <f t="shared" si="2"/>
        <v>8</v>
      </c>
      <c r="L11" s="11">
        <f t="shared" si="2"/>
        <v>9</v>
      </c>
      <c r="M11" s="11">
        <f t="shared" si="2"/>
        <v>10</v>
      </c>
      <c r="N11" s="11">
        <f>N5</f>
        <v>10</v>
      </c>
      <c r="O11" s="12">
        <v>0.04</v>
      </c>
      <c r="P11" s="1" t="s">
        <v>6</v>
      </c>
    </row>
    <row r="12" spans="2:20" ht="16">
      <c r="B12" s="1" t="s">
        <v>22</v>
      </c>
      <c r="C12" s="14">
        <f>C6</f>
        <v>0.79</v>
      </c>
      <c r="D12" s="15">
        <f>C12*(1+$O$11)</f>
        <v>0.82160000000000011</v>
      </c>
      <c r="E12" s="15">
        <f>D12*(1+$O$11)</f>
        <v>0.85446400000000011</v>
      </c>
      <c r="F12" s="15">
        <f>E12*(1+$O$11)</f>
        <v>0.88864256000000019</v>
      </c>
      <c r="G12" s="15">
        <f>F12*(1+$O$11)</f>
        <v>0.92418826240000018</v>
      </c>
      <c r="H12" s="15">
        <f>G12*(1+$O$11)</f>
        <v>0.96115579289600017</v>
      </c>
      <c r="I12" s="15">
        <f>H12*(1+$O$12)</f>
        <v>0.99960202461184022</v>
      </c>
      <c r="J12" s="15">
        <f>I12*(1+$O$12)</f>
        <v>1.0395861055963138</v>
      </c>
      <c r="K12" s="15">
        <f>J12*(1+$O$12)</f>
        <v>1.0811695498201663</v>
      </c>
      <c r="L12" s="15">
        <f>K12*(1+$O$12)</f>
        <v>1.124416331812973</v>
      </c>
      <c r="M12" s="15">
        <f>L12*(1+$O$12)</f>
        <v>1.1693929850854918</v>
      </c>
      <c r="N12" s="15">
        <f>M12*(1+O14)/(O13-O14)</f>
        <v>20.269478408148526</v>
      </c>
      <c r="O12" s="12">
        <v>0.04</v>
      </c>
      <c r="P12" s="13" t="s">
        <v>7</v>
      </c>
    </row>
    <row r="13" spans="2:20" ht="16">
      <c r="C13" s="16"/>
      <c r="D13" s="15">
        <f>D12*(1+$O$13)^($D$11-D11-1)</f>
        <v>0.74690909090909097</v>
      </c>
      <c r="E13" s="15">
        <f t="shared" ref="E13:M13" si="3">E12*(1+$O$7)^($D$5-E11-1)</f>
        <v>0.70616859504132234</v>
      </c>
      <c r="F13" s="15">
        <f t="shared" si="3"/>
        <v>0.66765030803906833</v>
      </c>
      <c r="G13" s="15">
        <f t="shared" si="3"/>
        <v>0.63123301850966462</v>
      </c>
      <c r="H13" s="15">
        <f t="shared" si="3"/>
        <v>0.59680212659095555</v>
      </c>
      <c r="I13" s="15">
        <f t="shared" si="3"/>
        <v>0.56424928332235802</v>
      </c>
      <c r="J13" s="15">
        <f t="shared" si="3"/>
        <v>0.5334720496865929</v>
      </c>
      <c r="K13" s="15">
        <f t="shared" si="3"/>
        <v>0.50437357424914231</v>
      </c>
      <c r="L13" s="15">
        <f t="shared" si="3"/>
        <v>0.4768622883810073</v>
      </c>
      <c r="M13" s="15">
        <f t="shared" si="3"/>
        <v>0.45085161810567959</v>
      </c>
      <c r="N13" s="15">
        <f>N12*(1+$O$7)^($D$5-N11-1)</f>
        <v>7.8147613804984459</v>
      </c>
      <c r="O13" s="12">
        <f>O7</f>
        <v>0.1</v>
      </c>
      <c r="P13" s="1" t="s">
        <v>8</v>
      </c>
    </row>
    <row r="14" spans="2:20" ht="14" thickBot="1">
      <c r="C14" s="17" t="s">
        <v>11</v>
      </c>
      <c r="D14" s="18">
        <f>SUM(D13:N13)</f>
        <v>13.693333333333328</v>
      </c>
      <c r="E14" s="19"/>
      <c r="F14" s="19"/>
      <c r="G14" s="19"/>
      <c r="H14" s="19"/>
      <c r="I14" s="19"/>
      <c r="J14" s="19"/>
      <c r="K14" s="19"/>
      <c r="L14" s="19"/>
      <c r="M14" s="19"/>
      <c r="N14" s="19"/>
      <c r="O14" s="34">
        <v>0.04</v>
      </c>
      <c r="P14" s="1" t="s">
        <v>71</v>
      </c>
      <c r="S14" s="39">
        <f>N12/M12</f>
        <v>17.333333333333336</v>
      </c>
      <c r="T14" s="1" t="s">
        <v>75</v>
      </c>
    </row>
    <row r="16" spans="2:20" ht="29" thickBot="1">
      <c r="N16" s="8" t="s">
        <v>2</v>
      </c>
      <c r="O16" s="9" t="s">
        <v>3</v>
      </c>
    </row>
    <row r="17" spans="2:20" ht="16">
      <c r="B17" s="1" t="s">
        <v>12</v>
      </c>
      <c r="C17" s="10" t="str">
        <f>C11</f>
        <v>DIVIDEND PER SHARE</v>
      </c>
      <c r="D17" s="11">
        <f>D5</f>
        <v>1</v>
      </c>
      <c r="E17" s="11">
        <f t="shared" ref="E17:M17" si="4">D17+1</f>
        <v>2</v>
      </c>
      <c r="F17" s="11">
        <f t="shared" si="4"/>
        <v>3</v>
      </c>
      <c r="G17" s="11">
        <f t="shared" si="4"/>
        <v>4</v>
      </c>
      <c r="H17" s="11">
        <f t="shared" si="4"/>
        <v>5</v>
      </c>
      <c r="I17" s="11">
        <f t="shared" si="4"/>
        <v>6</v>
      </c>
      <c r="J17" s="11">
        <f t="shared" si="4"/>
        <v>7</v>
      </c>
      <c r="K17" s="11">
        <f t="shared" si="4"/>
        <v>8</v>
      </c>
      <c r="L17" s="11">
        <f t="shared" si="4"/>
        <v>9</v>
      </c>
      <c r="M17" s="11">
        <f t="shared" si="4"/>
        <v>10</v>
      </c>
      <c r="N17" s="11">
        <f>N5</f>
        <v>10</v>
      </c>
      <c r="O17" s="12">
        <v>0.02</v>
      </c>
      <c r="P17" s="1" t="s">
        <v>6</v>
      </c>
    </row>
    <row r="18" spans="2:20" ht="16">
      <c r="B18" s="1" t="s">
        <v>23</v>
      </c>
      <c r="C18" s="14">
        <f>C6</f>
        <v>0.79</v>
      </c>
      <c r="D18" s="15">
        <f>C18*(1+$O$17)</f>
        <v>0.80580000000000007</v>
      </c>
      <c r="E18" s="15">
        <f>D18*(1+$O$17)</f>
        <v>0.82191600000000009</v>
      </c>
      <c r="F18" s="15">
        <f>E18*(1+$O$17)</f>
        <v>0.8383543200000001</v>
      </c>
      <c r="G18" s="15">
        <f>F18*(1+$O$17)</f>
        <v>0.85512140640000012</v>
      </c>
      <c r="H18" s="15">
        <f>G18*(1+$O$17)</f>
        <v>0.87222383452800012</v>
      </c>
      <c r="I18" s="15">
        <f>H18*(1+$O$18)</f>
        <v>0.88966831121856016</v>
      </c>
      <c r="J18" s="15">
        <f>I18*(1+$O$18)</f>
        <v>0.90746167744293138</v>
      </c>
      <c r="K18" s="15">
        <f>J18*(1+$O$18)</f>
        <v>0.92561091099179005</v>
      </c>
      <c r="L18" s="15">
        <f>K18*(1+$O$18)</f>
        <v>0.94412312921162589</v>
      </c>
      <c r="M18" s="15">
        <f>L18*(1+$O$18)</f>
        <v>0.96300559179585843</v>
      </c>
      <c r="N18" s="15">
        <f>M18*(1+O20)/(O19-O20)</f>
        <v>12.278321295397195</v>
      </c>
      <c r="O18" s="12">
        <v>0.02</v>
      </c>
      <c r="P18" s="13" t="s">
        <v>7</v>
      </c>
    </row>
    <row r="19" spans="2:20" ht="16">
      <c r="C19" s="16"/>
      <c r="D19" s="15">
        <f>D18*(1+$O$19)^($D$17-D17-1)</f>
        <v>0.73254545454545461</v>
      </c>
      <c r="E19" s="15">
        <f t="shared" ref="E19:N19" si="5">E18*(1+$O$19)^($D$17-E17-1)</f>
        <v>0.67926942148760328</v>
      </c>
      <c r="F19" s="15">
        <f t="shared" si="5"/>
        <v>0.62986800901577755</v>
      </c>
      <c r="G19" s="15">
        <f t="shared" si="5"/>
        <v>0.58405942654190279</v>
      </c>
      <c r="H19" s="15">
        <f t="shared" si="5"/>
        <v>0.54158237733885528</v>
      </c>
      <c r="I19" s="15">
        <f t="shared" si="5"/>
        <v>0.50219456807784768</v>
      </c>
      <c r="J19" s="15">
        <f t="shared" si="5"/>
        <v>0.46567132676309497</v>
      </c>
      <c r="K19" s="15">
        <f t="shared" si="5"/>
        <v>0.43180432118032447</v>
      </c>
      <c r="L19" s="15">
        <f t="shared" si="5"/>
        <v>0.40040037054902816</v>
      </c>
      <c r="M19" s="15">
        <f t="shared" si="5"/>
        <v>0.37128034360000789</v>
      </c>
      <c r="N19" s="15">
        <f t="shared" si="5"/>
        <v>4.7338243809001002</v>
      </c>
      <c r="O19" s="12">
        <f>O13</f>
        <v>0.1</v>
      </c>
      <c r="P19" s="1" t="s">
        <v>8</v>
      </c>
    </row>
    <row r="20" spans="2:20" ht="14" thickBot="1">
      <c r="C20" s="17" t="s">
        <v>11</v>
      </c>
      <c r="D20" s="18">
        <f>SUM(D19:N19)</f>
        <v>10.072499999999996</v>
      </c>
      <c r="E20" s="19"/>
      <c r="F20" s="19"/>
      <c r="G20" s="19"/>
      <c r="H20" s="19"/>
      <c r="I20" s="19"/>
      <c r="J20" s="19"/>
      <c r="K20" s="19"/>
      <c r="L20" s="19"/>
      <c r="M20" s="19"/>
      <c r="N20" s="19"/>
      <c r="O20" s="34">
        <v>0.02</v>
      </c>
      <c r="P20" s="1" t="s">
        <v>71</v>
      </c>
      <c r="S20" s="39">
        <f>N18/M18</f>
        <v>12.75</v>
      </c>
      <c r="T20" s="1" t="s">
        <v>75</v>
      </c>
    </row>
    <row r="21" spans="2:20" ht="14" thickBot="1"/>
    <row r="22" spans="2:20" ht="14" thickBot="1">
      <c r="C22" s="21" t="s">
        <v>13</v>
      </c>
      <c r="D22" s="22" t="s">
        <v>14</v>
      </c>
      <c r="E22" s="22" t="s">
        <v>15</v>
      </c>
      <c r="F22" s="23" t="s">
        <v>16</v>
      </c>
    </row>
    <row r="23" spans="2:20">
      <c r="C23" s="24" t="s">
        <v>17</v>
      </c>
      <c r="D23" s="25">
        <v>0.3</v>
      </c>
      <c r="E23" s="15">
        <f>D8</f>
        <v>20.934999999999992</v>
      </c>
      <c r="F23" s="26">
        <f>E23*D23</f>
        <v>6.2804999999999973</v>
      </c>
    </row>
    <row r="24" spans="2:20">
      <c r="C24" s="24" t="s">
        <v>18</v>
      </c>
      <c r="D24" s="25">
        <v>0.4</v>
      </c>
      <c r="E24" s="15">
        <f>D14</f>
        <v>13.693333333333328</v>
      </c>
      <c r="F24" s="26">
        <f>E24*D24</f>
        <v>5.4773333333333314</v>
      </c>
    </row>
    <row r="25" spans="2:20" ht="14" thickBot="1">
      <c r="C25" s="27" t="s">
        <v>19</v>
      </c>
      <c r="D25" s="28">
        <v>0.3</v>
      </c>
      <c r="E25" s="29">
        <f>D20</f>
        <v>10.072499999999996</v>
      </c>
      <c r="F25" s="30">
        <f>E25*D25</f>
        <v>3.0217499999999986</v>
      </c>
    </row>
    <row r="26" spans="2:20" ht="14" thickBot="1">
      <c r="E26" s="31" t="s">
        <v>20</v>
      </c>
      <c r="F26" s="32">
        <f>SUM(F23:F25)</f>
        <v>14.779583333333328</v>
      </c>
    </row>
    <row r="30" spans="2:20" ht="23">
      <c r="C30" s="35"/>
    </row>
  </sheetData>
  <conditionalFormatting sqref="D3">
    <cfRule type="containsText" dxfId="17" priority="1" operator="containsText" text="overvalued">
      <formula>NOT(ISERROR(SEARCH("overvalued",D3)))</formula>
    </cfRule>
    <cfRule type="containsText" dxfId="16" priority="2" operator="containsText" text="undervalued">
      <formula>NOT(ISERROR(SEARCH("undervalued",D3)))</formula>
    </cfRule>
  </conditionalFormatting>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B1:T30"/>
  <sheetViews>
    <sheetView workbookViewId="0">
      <selection activeCell="K7" sqref="K7"/>
    </sheetView>
  </sheetViews>
  <sheetFormatPr baseColWidth="10" defaultColWidth="11.5" defaultRowHeight="13"/>
  <cols>
    <col min="1" max="1" width="4.33203125" style="1" customWidth="1"/>
    <col min="2" max="2" width="11.5" style="1"/>
    <col min="3" max="3" width="23" style="1" customWidth="1"/>
    <col min="4" max="4" width="10.6640625" style="1" bestFit="1" customWidth="1"/>
    <col min="5" max="5" width="7.5" style="1" customWidth="1"/>
    <col min="6" max="6" width="9.6640625" style="1" customWidth="1"/>
    <col min="7" max="13" width="7" style="1" customWidth="1"/>
    <col min="14" max="14" width="10.6640625" style="1" bestFit="1" customWidth="1"/>
    <col min="15" max="15" width="11.5" style="1"/>
    <col min="16" max="16" width="20" style="1" customWidth="1"/>
    <col min="17" max="16384" width="11.5" style="1"/>
  </cols>
  <sheetData>
    <row r="1" spans="2:20">
      <c r="S1" s="2" t="s">
        <v>0</v>
      </c>
    </row>
    <row r="2" spans="2:20" ht="24">
      <c r="B2" s="36" t="str">
        <f ca="1">MID(CELL("filename",A1),FIND("]",CELL("filename",A1))+1,255)</f>
        <v>Algonquin</v>
      </c>
      <c r="C2" s="4"/>
      <c r="D2" s="3"/>
      <c r="P2"/>
      <c r="Q2"/>
      <c r="S2" s="5" t="s">
        <v>1</v>
      </c>
    </row>
    <row r="3" spans="2:20">
      <c r="D3" s="6"/>
    </row>
    <row r="4" spans="2:20" ht="29" thickBot="1">
      <c r="B4" s="7"/>
      <c r="N4" s="8" t="s">
        <v>2</v>
      </c>
      <c r="O4" s="9" t="s">
        <v>3</v>
      </c>
      <c r="Q4" s="1" t="s">
        <v>4</v>
      </c>
    </row>
    <row r="5" spans="2:20" ht="16">
      <c r="B5" s="1" t="s">
        <v>5</v>
      </c>
      <c r="C5" s="10" t="s">
        <v>79</v>
      </c>
      <c r="D5" s="11">
        <v>1</v>
      </c>
      <c r="E5" s="11">
        <f t="shared" ref="E5:M5" si="0">D5+1</f>
        <v>2</v>
      </c>
      <c r="F5" s="11">
        <f t="shared" si="0"/>
        <v>3</v>
      </c>
      <c r="G5" s="11">
        <f t="shared" si="0"/>
        <v>4</v>
      </c>
      <c r="H5" s="11">
        <f t="shared" si="0"/>
        <v>5</v>
      </c>
      <c r="I5" s="11">
        <f t="shared" si="0"/>
        <v>6</v>
      </c>
      <c r="J5" s="11">
        <f t="shared" si="0"/>
        <v>7</v>
      </c>
      <c r="K5" s="11">
        <f t="shared" si="0"/>
        <v>8</v>
      </c>
      <c r="L5" s="11">
        <f t="shared" si="0"/>
        <v>9</v>
      </c>
      <c r="M5" s="11">
        <f t="shared" si="0"/>
        <v>10</v>
      </c>
      <c r="N5" s="11">
        <v>10</v>
      </c>
      <c r="O5" s="12">
        <v>0.09</v>
      </c>
      <c r="P5" s="1" t="s">
        <v>6</v>
      </c>
      <c r="R5" s="13"/>
    </row>
    <row r="6" spans="2:20" ht="16">
      <c r="B6" s="1" t="s">
        <v>21</v>
      </c>
      <c r="C6" s="14">
        <v>0.84</v>
      </c>
      <c r="D6" s="15">
        <f>C6*(1+$O$5)</f>
        <v>0.91560000000000008</v>
      </c>
      <c r="E6" s="15">
        <f>D6*(1+$O$5)</f>
        <v>0.99800400000000011</v>
      </c>
      <c r="F6" s="15">
        <f>E6*(1+$O$5)</f>
        <v>1.0878243600000002</v>
      </c>
      <c r="G6" s="15">
        <f>F6*(1+$O$5)</f>
        <v>1.1857285524000003</v>
      </c>
      <c r="H6" s="15">
        <f>G6*(1+$O$5)</f>
        <v>1.2924441221160003</v>
      </c>
      <c r="I6" s="15">
        <f>H6*(1+$O$6)</f>
        <v>1.3958396518852805</v>
      </c>
      <c r="J6" s="15">
        <f>I6*(1+$O$6)</f>
        <v>1.5075068240361029</v>
      </c>
      <c r="K6" s="15">
        <f>J6*(1+$O$6)</f>
        <v>1.6281073699589912</v>
      </c>
      <c r="L6" s="15">
        <f>K6*(1+$O$6)</f>
        <v>1.7583559595557106</v>
      </c>
      <c r="M6" s="15">
        <f>L6*(1+$O$6)</f>
        <v>1.8990244363201676</v>
      </c>
      <c r="N6" s="15">
        <f>M6*(1+O8)/(O7-O8)</f>
        <v>50.324147562484434</v>
      </c>
      <c r="O6" s="12">
        <v>0.08</v>
      </c>
      <c r="P6" s="13" t="s">
        <v>7</v>
      </c>
      <c r="S6"/>
      <c r="T6"/>
    </row>
    <row r="7" spans="2:20" ht="16">
      <c r="C7" s="16"/>
      <c r="D7" s="15">
        <f>D6*(1+$O$7)^($D$5-D5-1)</f>
        <v>0.83236363636363642</v>
      </c>
      <c r="E7" s="15">
        <f t="shared" ref="E7:N7" si="1">E6*(1+$O$7)^($D$5-E5-1)</f>
        <v>0.824796694214876</v>
      </c>
      <c r="F7" s="15">
        <f t="shared" si="1"/>
        <v>0.81729854244928613</v>
      </c>
      <c r="G7" s="15">
        <f t="shared" si="1"/>
        <v>0.80986855569974725</v>
      </c>
      <c r="H7" s="15">
        <f t="shared" si="1"/>
        <v>0.80250611428429497</v>
      </c>
      <c r="I7" s="15">
        <f t="shared" si="1"/>
        <v>0.7879150940245806</v>
      </c>
      <c r="J7" s="15">
        <f t="shared" si="1"/>
        <v>0.77358936504231524</v>
      </c>
      <c r="K7" s="15">
        <f t="shared" si="1"/>
        <v>0.75952410385972779</v>
      </c>
      <c r="L7" s="15">
        <f t="shared" si="1"/>
        <v>0.74571457469864177</v>
      </c>
      <c r="M7" s="15">
        <f t="shared" si="1"/>
        <v>0.7321561278859392</v>
      </c>
      <c r="N7" s="15">
        <f t="shared" si="1"/>
        <v>19.402137388977387</v>
      </c>
      <c r="O7" s="12">
        <f>Dashboard!K1</f>
        <v>0.1</v>
      </c>
      <c r="P7" s="1" t="s">
        <v>8</v>
      </c>
      <c r="S7"/>
      <c r="T7"/>
    </row>
    <row r="8" spans="2:20" ht="14" thickBot="1">
      <c r="C8" s="17" t="s">
        <v>9</v>
      </c>
      <c r="D8" s="18">
        <f>SUM(D7:N7)</f>
        <v>27.287870197500432</v>
      </c>
      <c r="E8" s="19"/>
      <c r="F8" s="19"/>
      <c r="G8" s="19"/>
      <c r="H8" s="19"/>
      <c r="I8" s="19"/>
      <c r="J8" s="19"/>
      <c r="K8" s="19"/>
      <c r="L8" s="19"/>
      <c r="M8" s="19"/>
      <c r="N8" s="19"/>
      <c r="O8" s="34">
        <v>0.06</v>
      </c>
      <c r="P8" s="1" t="s">
        <v>71</v>
      </c>
      <c r="R8" s="20"/>
      <c r="S8" s="39">
        <f>N6/M6</f>
        <v>26.499999999999996</v>
      </c>
      <c r="T8" s="1" t="s">
        <v>75</v>
      </c>
    </row>
    <row r="10" spans="2:20" ht="31" thickBot="1">
      <c r="N10" s="8" t="s">
        <v>2</v>
      </c>
      <c r="O10" s="9" t="s">
        <v>3</v>
      </c>
      <c r="R10" s="33"/>
    </row>
    <row r="11" spans="2:20" ht="16">
      <c r="B11" s="1" t="s">
        <v>10</v>
      </c>
      <c r="C11" s="10" t="str">
        <f>C5</f>
        <v>DIVIDEND PER SHARE</v>
      </c>
      <c r="D11" s="11">
        <f>D5</f>
        <v>1</v>
      </c>
      <c r="E11" s="11">
        <f t="shared" ref="E11:M11" si="2">D11+1</f>
        <v>2</v>
      </c>
      <c r="F11" s="11">
        <f t="shared" si="2"/>
        <v>3</v>
      </c>
      <c r="G11" s="11">
        <f t="shared" si="2"/>
        <v>4</v>
      </c>
      <c r="H11" s="11">
        <f t="shared" si="2"/>
        <v>5</v>
      </c>
      <c r="I11" s="11">
        <f t="shared" si="2"/>
        <v>6</v>
      </c>
      <c r="J11" s="11">
        <f t="shared" si="2"/>
        <v>7</v>
      </c>
      <c r="K11" s="11">
        <f t="shared" si="2"/>
        <v>8</v>
      </c>
      <c r="L11" s="11">
        <f t="shared" si="2"/>
        <v>9</v>
      </c>
      <c r="M11" s="11">
        <f t="shared" si="2"/>
        <v>10</v>
      </c>
      <c r="N11" s="11">
        <f>N5</f>
        <v>10</v>
      </c>
      <c r="O11" s="12">
        <v>7.0000000000000007E-2</v>
      </c>
      <c r="P11" s="1" t="s">
        <v>6</v>
      </c>
    </row>
    <row r="12" spans="2:20" ht="16">
      <c r="B12" s="1" t="s">
        <v>22</v>
      </c>
      <c r="C12" s="14">
        <f>C6</f>
        <v>0.84</v>
      </c>
      <c r="D12" s="15">
        <f>C12*(1+$O$11)</f>
        <v>0.89880000000000004</v>
      </c>
      <c r="E12" s="15">
        <f>D12*(1+$O$11)</f>
        <v>0.96171600000000013</v>
      </c>
      <c r="F12" s="15">
        <f>E12*(1+$O$11)</f>
        <v>1.0290361200000002</v>
      </c>
      <c r="G12" s="15">
        <f>F12*(1+$O$11)</f>
        <v>1.1010686484000003</v>
      </c>
      <c r="H12" s="15">
        <f>G12*(1+$O$11)</f>
        <v>1.1781434537880004</v>
      </c>
      <c r="I12" s="15">
        <f>H12*(1+$O$12)</f>
        <v>1.2488320610152805</v>
      </c>
      <c r="J12" s="15">
        <f>I12*(1+$O$12)</f>
        <v>1.3237619846761974</v>
      </c>
      <c r="K12" s="15">
        <f>J12*(1+$O$12)</f>
        <v>1.4031877037567693</v>
      </c>
      <c r="L12" s="15">
        <f>K12*(1+$O$12)</f>
        <v>1.4873789659821754</v>
      </c>
      <c r="M12" s="15">
        <f>L12*(1+$O$12)</f>
        <v>1.5766217039411061</v>
      </c>
      <c r="N12" s="15">
        <f>M12*(1+O14)/(O13-O14)</f>
        <v>27.32810953497917</v>
      </c>
      <c r="O12" s="12">
        <v>0.06</v>
      </c>
      <c r="P12" s="13" t="s">
        <v>7</v>
      </c>
    </row>
    <row r="13" spans="2:20" ht="16">
      <c r="C13" s="16"/>
      <c r="D13" s="15">
        <f>D12*(1+$O$13)^($D$11-D11-1)</f>
        <v>0.81709090909090909</v>
      </c>
      <c r="E13" s="15">
        <f t="shared" ref="E13:M13" si="3">E12*(1+$O$7)^($D$5-E11-1)</f>
        <v>0.7948066115702479</v>
      </c>
      <c r="F13" s="15">
        <f t="shared" si="3"/>
        <v>0.77313006761833203</v>
      </c>
      <c r="G13" s="15">
        <f t="shared" si="3"/>
        <v>0.75204470213783214</v>
      </c>
      <c r="H13" s="15">
        <f t="shared" si="3"/>
        <v>0.73153439207952764</v>
      </c>
      <c r="I13" s="15">
        <f t="shared" si="3"/>
        <v>0.70493314145845387</v>
      </c>
      <c r="J13" s="15">
        <f t="shared" si="3"/>
        <v>0.67929920904178276</v>
      </c>
      <c r="K13" s="15">
        <f t="shared" si="3"/>
        <v>0.65459741962208151</v>
      </c>
      <c r="L13" s="15">
        <f t="shared" si="3"/>
        <v>0.63079387709036949</v>
      </c>
      <c r="M13" s="15">
        <f t="shared" si="3"/>
        <v>0.60785591792344695</v>
      </c>
      <c r="N13" s="15">
        <f>N12*(1+$O$7)^($D$5-N11-1)</f>
        <v>10.536169244006413</v>
      </c>
      <c r="O13" s="12">
        <f>O7</f>
        <v>0.1</v>
      </c>
      <c r="P13" s="1" t="s">
        <v>8</v>
      </c>
    </row>
    <row r="14" spans="2:20" ht="14" thickBot="1">
      <c r="C14" s="17" t="s">
        <v>11</v>
      </c>
      <c r="D14" s="18">
        <f>SUM(D13:N13)</f>
        <v>17.682255491639395</v>
      </c>
      <c r="E14" s="19"/>
      <c r="F14" s="19"/>
      <c r="G14" s="19"/>
      <c r="H14" s="19"/>
      <c r="I14" s="19"/>
      <c r="J14" s="19"/>
      <c r="K14" s="19"/>
      <c r="L14" s="19"/>
      <c r="M14" s="19"/>
      <c r="N14" s="19"/>
      <c r="O14" s="34">
        <v>0.04</v>
      </c>
      <c r="P14" s="1" t="s">
        <v>71</v>
      </c>
      <c r="S14" s="39">
        <f>N12/M12</f>
        <v>17.333333333333332</v>
      </c>
      <c r="T14" s="1" t="s">
        <v>75</v>
      </c>
    </row>
    <row r="16" spans="2:20" ht="29" thickBot="1">
      <c r="N16" s="8" t="s">
        <v>2</v>
      </c>
      <c r="O16" s="9" t="s">
        <v>3</v>
      </c>
    </row>
    <row r="17" spans="2:20" ht="16">
      <c r="B17" s="1" t="s">
        <v>12</v>
      </c>
      <c r="C17" s="10" t="str">
        <f>C11</f>
        <v>DIVIDEND PER SHARE</v>
      </c>
      <c r="D17" s="11">
        <f>D5</f>
        <v>1</v>
      </c>
      <c r="E17" s="11">
        <f t="shared" ref="E17:M17" si="4">D17+1</f>
        <v>2</v>
      </c>
      <c r="F17" s="11">
        <f t="shared" si="4"/>
        <v>3</v>
      </c>
      <c r="G17" s="11">
        <f t="shared" si="4"/>
        <v>4</v>
      </c>
      <c r="H17" s="11">
        <f t="shared" si="4"/>
        <v>5</v>
      </c>
      <c r="I17" s="11">
        <f t="shared" si="4"/>
        <v>6</v>
      </c>
      <c r="J17" s="11">
        <f t="shared" si="4"/>
        <v>7</v>
      </c>
      <c r="K17" s="11">
        <f t="shared" si="4"/>
        <v>8</v>
      </c>
      <c r="L17" s="11">
        <f t="shared" si="4"/>
        <v>9</v>
      </c>
      <c r="M17" s="11">
        <f t="shared" si="4"/>
        <v>10</v>
      </c>
      <c r="N17" s="11">
        <f>N5</f>
        <v>10</v>
      </c>
      <c r="O17" s="12">
        <v>0.05</v>
      </c>
      <c r="P17" s="1" t="s">
        <v>6</v>
      </c>
    </row>
    <row r="18" spans="2:20" ht="16">
      <c r="B18" s="1" t="s">
        <v>23</v>
      </c>
      <c r="C18" s="14">
        <f>C6</f>
        <v>0.84</v>
      </c>
      <c r="D18" s="15">
        <f>C18*(1+$O$17)</f>
        <v>0.88200000000000001</v>
      </c>
      <c r="E18" s="15">
        <f>D18*(1+$O$17)</f>
        <v>0.92610000000000003</v>
      </c>
      <c r="F18" s="15">
        <f>E18*(1+$O$17)</f>
        <v>0.97240500000000007</v>
      </c>
      <c r="G18" s="15">
        <f>F18*(1+$O$17)</f>
        <v>1.0210252500000001</v>
      </c>
      <c r="H18" s="15">
        <f>G18*(1+$O$17)</f>
        <v>1.0720765125000002</v>
      </c>
      <c r="I18" s="15">
        <f>H18*(1+$O$18)</f>
        <v>1.1149595730000004</v>
      </c>
      <c r="J18" s="15">
        <f>I18*(1+$O$18)</f>
        <v>1.1595579559200004</v>
      </c>
      <c r="K18" s="15">
        <f>J18*(1+$O$18)</f>
        <v>1.2059402741568006</v>
      </c>
      <c r="L18" s="15">
        <f>K18*(1+$O$18)</f>
        <v>1.2541778851230727</v>
      </c>
      <c r="M18" s="15">
        <f>L18*(1+$O$18)</f>
        <v>1.3043450005279957</v>
      </c>
      <c r="N18" s="15">
        <f>M18*(1+O20)/(O19-O20)</f>
        <v>16.630398756731946</v>
      </c>
      <c r="O18" s="12">
        <v>0.04</v>
      </c>
      <c r="P18" s="13" t="s">
        <v>7</v>
      </c>
    </row>
    <row r="19" spans="2:20" ht="16">
      <c r="C19" s="16"/>
      <c r="D19" s="15">
        <f>D18*(1+$O$19)^($D$17-D17-1)</f>
        <v>0.80181818181818176</v>
      </c>
      <c r="E19" s="15">
        <f t="shared" ref="E19:N19" si="5">E18*(1+$O$19)^($D$17-E17-1)</f>
        <v>0.76537190082644624</v>
      </c>
      <c r="F19" s="15">
        <f t="shared" si="5"/>
        <v>0.73058226897069856</v>
      </c>
      <c r="G19" s="15">
        <f t="shared" si="5"/>
        <v>0.69737398401748507</v>
      </c>
      <c r="H19" s="15">
        <f t="shared" si="5"/>
        <v>0.66567516656214476</v>
      </c>
      <c r="I19" s="15">
        <f t="shared" si="5"/>
        <v>0.6293656120223915</v>
      </c>
      <c r="J19" s="15">
        <f t="shared" si="5"/>
        <v>0.59503657863935189</v>
      </c>
      <c r="K19" s="15">
        <f t="shared" si="5"/>
        <v>0.56258003798629641</v>
      </c>
      <c r="L19" s="15">
        <f t="shared" si="5"/>
        <v>0.53189385409613477</v>
      </c>
      <c r="M19" s="15">
        <f t="shared" si="5"/>
        <v>0.50288146205452744</v>
      </c>
      <c r="N19" s="15">
        <f t="shared" si="5"/>
        <v>6.4117386411952255</v>
      </c>
      <c r="O19" s="12">
        <f>O13</f>
        <v>0.1</v>
      </c>
      <c r="P19" s="1" t="s">
        <v>8</v>
      </c>
    </row>
    <row r="20" spans="2:20" ht="14" thickBot="1">
      <c r="C20" s="17" t="s">
        <v>11</v>
      </c>
      <c r="D20" s="18">
        <f>SUM(D19:N19)</f>
        <v>12.894317688188885</v>
      </c>
      <c r="E20" s="19"/>
      <c r="F20" s="19"/>
      <c r="G20" s="19"/>
      <c r="H20" s="19"/>
      <c r="I20" s="19"/>
      <c r="J20" s="19"/>
      <c r="K20" s="19"/>
      <c r="L20" s="19"/>
      <c r="M20" s="19"/>
      <c r="N20" s="19"/>
      <c r="O20" s="34">
        <v>0.02</v>
      </c>
      <c r="P20" s="1" t="s">
        <v>71</v>
      </c>
      <c r="S20" s="39">
        <f>N18/M18</f>
        <v>12.75</v>
      </c>
      <c r="T20" s="1" t="s">
        <v>75</v>
      </c>
    </row>
    <row r="21" spans="2:20" ht="14" thickBot="1"/>
    <row r="22" spans="2:20" ht="14" thickBot="1">
      <c r="C22" s="21" t="s">
        <v>13</v>
      </c>
      <c r="D22" s="22" t="s">
        <v>14</v>
      </c>
      <c r="E22" s="22" t="s">
        <v>15</v>
      </c>
      <c r="F22" s="23" t="s">
        <v>16</v>
      </c>
    </row>
    <row r="23" spans="2:20">
      <c r="C23" s="24" t="s">
        <v>17</v>
      </c>
      <c r="D23" s="25">
        <v>0.3</v>
      </c>
      <c r="E23" s="15">
        <f>D8</f>
        <v>27.287870197500432</v>
      </c>
      <c r="F23" s="26">
        <f>E23*D23</f>
        <v>8.1863610592501299</v>
      </c>
    </row>
    <row r="24" spans="2:20">
      <c r="C24" s="24" t="s">
        <v>18</v>
      </c>
      <c r="D24" s="25">
        <v>0.4</v>
      </c>
      <c r="E24" s="15">
        <f>D14</f>
        <v>17.682255491639395</v>
      </c>
      <c r="F24" s="26">
        <f>E24*D24</f>
        <v>7.0729021966557584</v>
      </c>
    </row>
    <row r="25" spans="2:20" ht="14" thickBot="1">
      <c r="C25" s="27" t="s">
        <v>19</v>
      </c>
      <c r="D25" s="28">
        <v>0.3</v>
      </c>
      <c r="E25" s="29">
        <f>D20</f>
        <v>12.894317688188885</v>
      </c>
      <c r="F25" s="30">
        <f>E25*D25</f>
        <v>3.8682953064566652</v>
      </c>
    </row>
    <row r="26" spans="2:20" ht="14" thickBot="1">
      <c r="E26" s="31" t="s">
        <v>20</v>
      </c>
      <c r="F26" s="32">
        <f>SUM(F23:F25)</f>
        <v>19.127558562362555</v>
      </c>
    </row>
    <row r="30" spans="2:20" ht="23">
      <c r="C30" s="35"/>
    </row>
  </sheetData>
  <conditionalFormatting sqref="D3">
    <cfRule type="containsText" dxfId="87" priority="1" operator="containsText" text="overvalued">
      <formula>NOT(ISERROR(SEARCH("overvalued",D3)))</formula>
    </cfRule>
    <cfRule type="containsText" dxfId="86" priority="2" operator="containsText" text="undervalued">
      <formula>NOT(ISERROR(SEARCH("undervalued",D3)))</formula>
    </cfRule>
  </conditionalFormatting>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FF0000"/>
  </sheetPr>
  <dimension ref="B1:T30"/>
  <sheetViews>
    <sheetView workbookViewId="0">
      <selection activeCell="O7" sqref="O7"/>
    </sheetView>
  </sheetViews>
  <sheetFormatPr baseColWidth="10" defaultColWidth="11.5" defaultRowHeight="13"/>
  <cols>
    <col min="1" max="1" width="4.33203125" style="1" customWidth="1"/>
    <col min="2" max="2" width="11.5" style="1"/>
    <col min="3" max="3" width="23" style="1" customWidth="1"/>
    <col min="4" max="4" width="10.6640625" style="1" bestFit="1" customWidth="1"/>
    <col min="5" max="5" width="7.5" style="1" customWidth="1"/>
    <col min="6" max="6" width="9.6640625" style="1" customWidth="1"/>
    <col min="7" max="13" width="7" style="1" customWidth="1"/>
    <col min="14" max="14" width="10.6640625" style="1" bestFit="1" customWidth="1"/>
    <col min="15" max="15" width="11.5" style="1"/>
    <col min="16" max="16" width="20" style="1" customWidth="1"/>
    <col min="17" max="16384" width="11.5" style="1"/>
  </cols>
  <sheetData>
    <row r="1" spans="2:20">
      <c r="S1" s="2" t="s">
        <v>0</v>
      </c>
    </row>
    <row r="2" spans="2:20" ht="24">
      <c r="B2" s="36" t="str">
        <f ca="1">MID(CELL("filename",A1),FIND("]",CELL("filename",A1))+1,255)</f>
        <v>Saputo</v>
      </c>
      <c r="C2" s="4"/>
      <c r="D2" s="3"/>
      <c r="P2"/>
      <c r="Q2"/>
      <c r="S2" s="5" t="s">
        <v>1</v>
      </c>
    </row>
    <row r="3" spans="2:20">
      <c r="D3" s="6"/>
    </row>
    <row r="4" spans="2:20" ht="29" thickBot="1">
      <c r="B4" s="7"/>
      <c r="N4" s="8" t="s">
        <v>2</v>
      </c>
      <c r="O4" s="9" t="s">
        <v>3</v>
      </c>
      <c r="Q4" s="1" t="s">
        <v>4</v>
      </c>
    </row>
    <row r="5" spans="2:20" ht="16">
      <c r="B5" s="1" t="s">
        <v>5</v>
      </c>
      <c r="C5" s="42" t="s">
        <v>79</v>
      </c>
      <c r="D5" s="11">
        <v>1</v>
      </c>
      <c r="E5" s="11">
        <f t="shared" ref="E5:M5" si="0">D5+1</f>
        <v>2</v>
      </c>
      <c r="F5" s="11">
        <f t="shared" si="0"/>
        <v>3</v>
      </c>
      <c r="G5" s="11">
        <f t="shared" si="0"/>
        <v>4</v>
      </c>
      <c r="H5" s="11">
        <f t="shared" si="0"/>
        <v>5</v>
      </c>
      <c r="I5" s="11">
        <f t="shared" si="0"/>
        <v>6</v>
      </c>
      <c r="J5" s="11">
        <f t="shared" si="0"/>
        <v>7</v>
      </c>
      <c r="K5" s="11">
        <f t="shared" si="0"/>
        <v>8</v>
      </c>
      <c r="L5" s="11">
        <f t="shared" si="0"/>
        <v>9</v>
      </c>
      <c r="M5" s="11">
        <f t="shared" si="0"/>
        <v>10</v>
      </c>
      <c r="N5" s="11">
        <v>10</v>
      </c>
      <c r="O5" s="12">
        <v>0.06</v>
      </c>
      <c r="P5" s="1" t="s">
        <v>6</v>
      </c>
      <c r="R5" s="13"/>
    </row>
    <row r="6" spans="2:20" ht="16">
      <c r="B6" s="1" t="s">
        <v>21</v>
      </c>
      <c r="C6" s="14">
        <v>0.69</v>
      </c>
      <c r="D6" s="15">
        <f>C6*(1+$O$5)</f>
        <v>0.73139999999999994</v>
      </c>
      <c r="E6" s="15">
        <f>D6*(1+$O$5)</f>
        <v>0.77528399999999997</v>
      </c>
      <c r="F6" s="15">
        <f>E6*(1+$O$5)</f>
        <v>0.82180103999999998</v>
      </c>
      <c r="G6" s="15">
        <f>F6*(1+$O$5)</f>
        <v>0.87110910240000006</v>
      </c>
      <c r="H6" s="15">
        <f>G6*(1+$O$5)</f>
        <v>0.92337564854400012</v>
      </c>
      <c r="I6" s="15">
        <f>H6*(1+$O$6)</f>
        <v>0.96954443097120013</v>
      </c>
      <c r="J6" s="15">
        <f>I6*(1+$O$6)</f>
        <v>1.0180216525197603</v>
      </c>
      <c r="K6" s="15">
        <f>J6*(1+$O$6)</f>
        <v>1.0689227351457484</v>
      </c>
      <c r="L6" s="15">
        <f>K6*(1+$O$6)</f>
        <v>1.1223688719030358</v>
      </c>
      <c r="M6" s="15">
        <f>L6*(1+$O$6)</f>
        <v>1.1784873154981876</v>
      </c>
      <c r="N6" s="15">
        <f>M6*(1+O8)/(O7-O8)</f>
        <v>31.22991386070197</v>
      </c>
      <c r="O6" s="12">
        <v>0.05</v>
      </c>
      <c r="P6" s="13" t="s">
        <v>7</v>
      </c>
      <c r="S6"/>
      <c r="T6"/>
    </row>
    <row r="7" spans="2:20" ht="16">
      <c r="C7" s="16"/>
      <c r="D7" s="15">
        <f>D6*(1+$O$7)^($D$5-D5-1)</f>
        <v>0.66490909090909078</v>
      </c>
      <c r="E7" s="15">
        <f t="shared" ref="E7:N7" si="1">E6*(1+$O$7)^($D$5-E5-1)</f>
        <v>0.64073057851239656</v>
      </c>
      <c r="F7" s="15">
        <f t="shared" si="1"/>
        <v>0.61743128474830933</v>
      </c>
      <c r="G7" s="15">
        <f t="shared" si="1"/>
        <v>0.59497923803018904</v>
      </c>
      <c r="H7" s="15">
        <f t="shared" si="1"/>
        <v>0.57334362937454575</v>
      </c>
      <c r="I7" s="15">
        <f t="shared" si="1"/>
        <v>0.54728255531206649</v>
      </c>
      <c r="J7" s="15">
        <f t="shared" si="1"/>
        <v>0.52240607552515428</v>
      </c>
      <c r="K7" s="15">
        <f t="shared" si="1"/>
        <v>0.49866034481946553</v>
      </c>
      <c r="L7" s="15">
        <f t="shared" si="1"/>
        <v>0.4759939655094898</v>
      </c>
      <c r="M7" s="15">
        <f t="shared" si="1"/>
        <v>0.45435787616814932</v>
      </c>
      <c r="N7" s="15">
        <f t="shared" si="1"/>
        <v>12.040483718455956</v>
      </c>
      <c r="O7" s="12">
        <f>Dashboard!K1</f>
        <v>0.1</v>
      </c>
      <c r="P7" s="1" t="s">
        <v>8</v>
      </c>
      <c r="S7"/>
      <c r="T7"/>
    </row>
    <row r="8" spans="2:20" ht="14" thickBot="1">
      <c r="C8" s="17" t="s">
        <v>9</v>
      </c>
      <c r="D8" s="18">
        <f>SUM(D7:N7)</f>
        <v>17.630578357364811</v>
      </c>
      <c r="E8" s="19"/>
      <c r="F8" s="19"/>
      <c r="G8" s="19"/>
      <c r="H8" s="19"/>
      <c r="I8" s="19"/>
      <c r="J8" s="19"/>
      <c r="K8" s="19"/>
      <c r="L8" s="19"/>
      <c r="M8" s="19"/>
      <c r="N8" s="19"/>
      <c r="O8" s="34">
        <v>0.06</v>
      </c>
      <c r="P8" s="1" t="s">
        <v>71</v>
      </c>
      <c r="R8" s="20"/>
      <c r="S8" s="39">
        <f>N6/M6</f>
        <v>26.499999999999996</v>
      </c>
      <c r="T8" s="1" t="s">
        <v>75</v>
      </c>
    </row>
    <row r="10" spans="2:20" ht="31" thickBot="1">
      <c r="N10" s="8" t="s">
        <v>2</v>
      </c>
      <c r="O10" s="9" t="s">
        <v>3</v>
      </c>
      <c r="R10" s="33"/>
    </row>
    <row r="11" spans="2:20" ht="16">
      <c r="B11" s="1" t="s">
        <v>10</v>
      </c>
      <c r="C11" s="10" t="str">
        <f>C5</f>
        <v>DIVIDEND PER SHARE</v>
      </c>
      <c r="D11" s="11">
        <f>D5</f>
        <v>1</v>
      </c>
      <c r="E11" s="11">
        <f t="shared" ref="E11:M11" si="2">D11+1</f>
        <v>2</v>
      </c>
      <c r="F11" s="11">
        <f t="shared" si="2"/>
        <v>3</v>
      </c>
      <c r="G11" s="11">
        <f t="shared" si="2"/>
        <v>4</v>
      </c>
      <c r="H11" s="11">
        <f t="shared" si="2"/>
        <v>5</v>
      </c>
      <c r="I11" s="11">
        <f t="shared" si="2"/>
        <v>6</v>
      </c>
      <c r="J11" s="11">
        <f t="shared" si="2"/>
        <v>7</v>
      </c>
      <c r="K11" s="11">
        <f t="shared" si="2"/>
        <v>8</v>
      </c>
      <c r="L11" s="11">
        <f t="shared" si="2"/>
        <v>9</v>
      </c>
      <c r="M11" s="11">
        <f t="shared" si="2"/>
        <v>10</v>
      </c>
      <c r="N11" s="11">
        <f>N5</f>
        <v>10</v>
      </c>
      <c r="O11" s="12">
        <v>0.04</v>
      </c>
      <c r="P11" s="1" t="s">
        <v>6</v>
      </c>
    </row>
    <row r="12" spans="2:20" ht="16">
      <c r="B12" s="1" t="s">
        <v>22</v>
      </c>
      <c r="C12" s="14">
        <f>C6</f>
        <v>0.69</v>
      </c>
      <c r="D12" s="15">
        <f>C12*(1+$O$11)</f>
        <v>0.71760000000000002</v>
      </c>
      <c r="E12" s="15">
        <f>D12*(1+$O$11)</f>
        <v>0.74630400000000008</v>
      </c>
      <c r="F12" s="15">
        <f>E12*(1+$O$11)</f>
        <v>0.77615616000000009</v>
      </c>
      <c r="G12" s="15">
        <f>F12*(1+$O$11)</f>
        <v>0.80720240640000007</v>
      </c>
      <c r="H12" s="15">
        <f>G12*(1+$O$11)</f>
        <v>0.83949050265600011</v>
      </c>
      <c r="I12" s="15">
        <f>H12*(1+$O$12)</f>
        <v>0.86467521773568012</v>
      </c>
      <c r="J12" s="15">
        <f>I12*(1+$O$12)</f>
        <v>0.89061547426775056</v>
      </c>
      <c r="K12" s="15">
        <f>J12*(1+$O$12)</f>
        <v>0.91733393849578315</v>
      </c>
      <c r="L12" s="15">
        <f>K12*(1+$O$12)</f>
        <v>0.94485395665065663</v>
      </c>
      <c r="M12" s="15">
        <f>L12*(1+$O$12)</f>
        <v>0.97319957535017632</v>
      </c>
      <c r="N12" s="15">
        <f>M12*(1+O14)/(O13-O14)</f>
        <v>16.868792639403054</v>
      </c>
      <c r="O12" s="12">
        <v>0.03</v>
      </c>
      <c r="P12" s="13" t="s">
        <v>7</v>
      </c>
    </row>
    <row r="13" spans="2:20" ht="16">
      <c r="C13" s="16"/>
      <c r="D13" s="15">
        <f>D12*(1+$O$13)^($D$11-D11-1)</f>
        <v>0.65236363636363637</v>
      </c>
      <c r="E13" s="15">
        <f t="shared" ref="E13:M13" si="3">E12*(1+$O$7)^($D$5-E11-1)</f>
        <v>0.61678016528925617</v>
      </c>
      <c r="F13" s="15">
        <f t="shared" si="3"/>
        <v>0.58313761081893301</v>
      </c>
      <c r="G13" s="15">
        <f t="shared" si="3"/>
        <v>0.55133010477426392</v>
      </c>
      <c r="H13" s="15">
        <f t="shared" si="3"/>
        <v>0.52125755360475856</v>
      </c>
      <c r="I13" s="15">
        <f t="shared" si="3"/>
        <v>0.48808661837536488</v>
      </c>
      <c r="J13" s="15">
        <f t="shared" si="3"/>
        <v>0.45702656084238702</v>
      </c>
      <c r="K13" s="15">
        <f t="shared" si="3"/>
        <v>0.4279430524251443</v>
      </c>
      <c r="L13" s="15">
        <f t="shared" si="3"/>
        <v>0.40071031272536234</v>
      </c>
      <c r="M13" s="15">
        <f t="shared" si="3"/>
        <v>0.37521056555193016</v>
      </c>
      <c r="N13" s="15">
        <f>N12*(1+$O$7)^($D$5-N11-1)</f>
        <v>6.5036498029001217</v>
      </c>
      <c r="O13" s="12">
        <f>O7</f>
        <v>0.1</v>
      </c>
      <c r="P13" s="1" t="s">
        <v>8</v>
      </c>
    </row>
    <row r="14" spans="2:20" ht="14" thickBot="1">
      <c r="C14" s="17" t="s">
        <v>11</v>
      </c>
      <c r="D14" s="18">
        <f>SUM(D13:N13)</f>
        <v>11.577495983671158</v>
      </c>
      <c r="E14" s="19"/>
      <c r="F14" s="19"/>
      <c r="G14" s="19"/>
      <c r="H14" s="19"/>
      <c r="I14" s="19"/>
      <c r="J14" s="19"/>
      <c r="K14" s="19"/>
      <c r="L14" s="19"/>
      <c r="M14" s="19"/>
      <c r="N14" s="19"/>
      <c r="O14" s="34">
        <v>0.04</v>
      </c>
      <c r="P14" s="1" t="s">
        <v>71</v>
      </c>
      <c r="S14" s="39">
        <f>N12/M12</f>
        <v>17.333333333333332</v>
      </c>
      <c r="T14" s="1" t="s">
        <v>75</v>
      </c>
    </row>
    <row r="16" spans="2:20" ht="29" thickBot="1">
      <c r="N16" s="8" t="s">
        <v>2</v>
      </c>
      <c r="O16" s="9" t="s">
        <v>3</v>
      </c>
    </row>
    <row r="17" spans="2:20" ht="16">
      <c r="B17" s="1" t="s">
        <v>12</v>
      </c>
      <c r="C17" s="10" t="str">
        <f>C11</f>
        <v>DIVIDEND PER SHARE</v>
      </c>
      <c r="D17" s="11">
        <f>D5</f>
        <v>1</v>
      </c>
      <c r="E17" s="11">
        <f t="shared" ref="E17:M17" si="4">D17+1</f>
        <v>2</v>
      </c>
      <c r="F17" s="11">
        <f t="shared" si="4"/>
        <v>3</v>
      </c>
      <c r="G17" s="11">
        <f t="shared" si="4"/>
        <v>4</v>
      </c>
      <c r="H17" s="11">
        <f t="shared" si="4"/>
        <v>5</v>
      </c>
      <c r="I17" s="11">
        <f t="shared" si="4"/>
        <v>6</v>
      </c>
      <c r="J17" s="11">
        <f t="shared" si="4"/>
        <v>7</v>
      </c>
      <c r="K17" s="11">
        <f t="shared" si="4"/>
        <v>8</v>
      </c>
      <c r="L17" s="11">
        <f t="shared" si="4"/>
        <v>9</v>
      </c>
      <c r="M17" s="11">
        <f t="shared" si="4"/>
        <v>10</v>
      </c>
      <c r="N17" s="11">
        <f>N5</f>
        <v>10</v>
      </c>
      <c r="O17" s="12">
        <v>0.02</v>
      </c>
      <c r="P17" s="1" t="s">
        <v>6</v>
      </c>
    </row>
    <row r="18" spans="2:20" ht="16">
      <c r="B18" s="1" t="s">
        <v>23</v>
      </c>
      <c r="C18" s="14">
        <f>C6</f>
        <v>0.69</v>
      </c>
      <c r="D18" s="15">
        <f>C18*(1+$O$17)</f>
        <v>0.70379999999999998</v>
      </c>
      <c r="E18" s="15">
        <f>D18*(1+$O$17)</f>
        <v>0.71787599999999996</v>
      </c>
      <c r="F18" s="15">
        <f>E18*(1+$O$17)</f>
        <v>0.73223351999999997</v>
      </c>
      <c r="G18" s="15">
        <f>F18*(1+$O$17)</f>
        <v>0.74687819040000003</v>
      </c>
      <c r="H18" s="15">
        <f>G18*(1+$O$17)</f>
        <v>0.76181575420800007</v>
      </c>
      <c r="I18" s="15">
        <f>H18*(1+$O$18)</f>
        <v>0.76943391175008014</v>
      </c>
      <c r="J18" s="15">
        <f>I18*(1+$O$18)</f>
        <v>0.77712825086758097</v>
      </c>
      <c r="K18" s="15">
        <f>J18*(1+$O$18)</f>
        <v>0.78489953337625684</v>
      </c>
      <c r="L18" s="15">
        <f>K18*(1+$O$18)</f>
        <v>0.79274852871001944</v>
      </c>
      <c r="M18" s="15">
        <f>L18*(1+$O$18)</f>
        <v>0.80067601399711963</v>
      </c>
      <c r="N18" s="15">
        <f>M18*(1+O20)/(O19-O20)</f>
        <v>10.208619178463275</v>
      </c>
      <c r="O18" s="12">
        <v>0.01</v>
      </c>
      <c r="P18" s="13" t="s">
        <v>7</v>
      </c>
    </row>
    <row r="19" spans="2:20" ht="16">
      <c r="C19" s="16"/>
      <c r="D19" s="15">
        <f>D18*(1+$O$19)^($D$17-D17-1)</f>
        <v>0.63981818181818173</v>
      </c>
      <c r="E19" s="15">
        <f t="shared" ref="E19:N19" si="5">E18*(1+$O$19)^($D$17-E17-1)</f>
        <v>0.59328595041322307</v>
      </c>
      <c r="F19" s="15">
        <f t="shared" si="5"/>
        <v>0.55013788129226127</v>
      </c>
      <c r="G19" s="15">
        <f t="shared" si="5"/>
        <v>0.51012785356191503</v>
      </c>
      <c r="H19" s="15">
        <f t="shared" si="5"/>
        <v>0.47302764603013936</v>
      </c>
      <c r="I19" s="15">
        <f t="shared" si="5"/>
        <v>0.43432538408221893</v>
      </c>
      <c r="J19" s="15">
        <f t="shared" si="5"/>
        <v>0.3987896708391282</v>
      </c>
      <c r="K19" s="15">
        <f t="shared" si="5"/>
        <v>0.3661614250431996</v>
      </c>
      <c r="L19" s="15">
        <f t="shared" si="5"/>
        <v>0.33620276299421054</v>
      </c>
      <c r="M19" s="15">
        <f t="shared" si="5"/>
        <v>0.30869526420377508</v>
      </c>
      <c r="N19" s="15">
        <f t="shared" si="5"/>
        <v>3.9358646185981323</v>
      </c>
      <c r="O19" s="12">
        <f>O13</f>
        <v>0.1</v>
      </c>
      <c r="P19" s="1" t="s">
        <v>8</v>
      </c>
    </row>
    <row r="20" spans="2:20" ht="14" thickBot="1">
      <c r="C20" s="17" t="s">
        <v>11</v>
      </c>
      <c r="D20" s="18">
        <f>SUM(D19:N19)</f>
        <v>8.5464366388763864</v>
      </c>
      <c r="E20" s="19"/>
      <c r="F20" s="19"/>
      <c r="G20" s="19"/>
      <c r="H20" s="19"/>
      <c r="I20" s="19"/>
      <c r="J20" s="19"/>
      <c r="K20" s="19"/>
      <c r="L20" s="19"/>
      <c r="M20" s="19"/>
      <c r="N20" s="19"/>
      <c r="O20" s="34">
        <v>0.02</v>
      </c>
      <c r="P20" s="1" t="s">
        <v>71</v>
      </c>
      <c r="S20" s="39">
        <f>N18/M18</f>
        <v>12.75</v>
      </c>
      <c r="T20" s="1" t="s">
        <v>75</v>
      </c>
    </row>
    <row r="21" spans="2:20" ht="14" thickBot="1"/>
    <row r="22" spans="2:20" ht="14" thickBot="1">
      <c r="C22" s="21" t="s">
        <v>13</v>
      </c>
      <c r="D22" s="22" t="s">
        <v>14</v>
      </c>
      <c r="E22" s="22" t="s">
        <v>15</v>
      </c>
      <c r="F22" s="23" t="s">
        <v>16</v>
      </c>
    </row>
    <row r="23" spans="2:20">
      <c r="C23" s="24" t="s">
        <v>17</v>
      </c>
      <c r="D23" s="25">
        <v>0.3</v>
      </c>
      <c r="E23" s="15">
        <f>D8</f>
        <v>17.630578357364811</v>
      </c>
      <c r="F23" s="26">
        <f>E23*D23</f>
        <v>5.2891735072094432</v>
      </c>
    </row>
    <row r="24" spans="2:20">
      <c r="C24" s="24" t="s">
        <v>18</v>
      </c>
      <c r="D24" s="25">
        <v>0.4</v>
      </c>
      <c r="E24" s="15">
        <f>D14</f>
        <v>11.577495983671158</v>
      </c>
      <c r="F24" s="26">
        <f>E24*D24</f>
        <v>4.6309983934684631</v>
      </c>
    </row>
    <row r="25" spans="2:20" ht="14" thickBot="1">
      <c r="C25" s="27" t="s">
        <v>19</v>
      </c>
      <c r="D25" s="28">
        <v>0.3</v>
      </c>
      <c r="E25" s="29">
        <f>D20</f>
        <v>8.5464366388763864</v>
      </c>
      <c r="F25" s="30">
        <f>E25*D25</f>
        <v>2.5639309916629158</v>
      </c>
    </row>
    <row r="26" spans="2:20" ht="14" thickBot="1">
      <c r="E26" s="31" t="s">
        <v>20</v>
      </c>
      <c r="F26" s="32">
        <f>SUM(F23:F25)</f>
        <v>12.484102892340823</v>
      </c>
    </row>
    <row r="30" spans="2:20" ht="23">
      <c r="C30" s="35"/>
    </row>
  </sheetData>
  <conditionalFormatting sqref="D3">
    <cfRule type="containsText" dxfId="15" priority="1" operator="containsText" text="overvalued">
      <formula>NOT(ISERROR(SEARCH("overvalued",D3)))</formula>
    </cfRule>
    <cfRule type="containsText" dxfId="14" priority="2" operator="containsText" text="undervalued">
      <formula>NOT(ISERROR(SEARCH("undervalued",D3)))</formula>
    </cfRule>
  </conditionalFormatting>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7030A0"/>
  </sheetPr>
  <dimension ref="B1:T30"/>
  <sheetViews>
    <sheetView workbookViewId="0">
      <selection activeCell="J27" sqref="J27"/>
    </sheetView>
  </sheetViews>
  <sheetFormatPr baseColWidth="10" defaultColWidth="11.5" defaultRowHeight="13"/>
  <cols>
    <col min="1" max="1" width="4.33203125" style="1" customWidth="1"/>
    <col min="2" max="2" width="11.5" style="1"/>
    <col min="3" max="3" width="23" style="1" customWidth="1"/>
    <col min="4" max="4" width="10.6640625" style="1" bestFit="1" customWidth="1"/>
    <col min="5" max="5" width="7.5" style="1" customWidth="1"/>
    <col min="6" max="6" width="9.6640625" style="1" customWidth="1"/>
    <col min="7" max="13" width="7" style="1" customWidth="1"/>
    <col min="14" max="14" width="10.6640625" style="1" bestFit="1" customWidth="1"/>
    <col min="15" max="15" width="11.5" style="1"/>
    <col min="16" max="16" width="20" style="1" customWidth="1"/>
    <col min="17" max="16384" width="11.5" style="1"/>
  </cols>
  <sheetData>
    <row r="1" spans="2:20">
      <c r="S1" s="2" t="s">
        <v>0</v>
      </c>
    </row>
    <row r="2" spans="2:20" ht="24">
      <c r="B2" s="36" t="str">
        <f ca="1">MID(CELL("filename",A1),FIND("]",CELL("filename",A1))+1,255)</f>
        <v>SunLife</v>
      </c>
      <c r="C2" s="4"/>
      <c r="D2" s="3"/>
      <c r="P2"/>
      <c r="Q2"/>
      <c r="S2" s="5" t="s">
        <v>1</v>
      </c>
    </row>
    <row r="3" spans="2:20">
      <c r="D3" s="6"/>
    </row>
    <row r="4" spans="2:20" ht="29" thickBot="1">
      <c r="B4" s="7"/>
      <c r="N4" s="8" t="s">
        <v>2</v>
      </c>
      <c r="O4" s="9" t="s">
        <v>3</v>
      </c>
      <c r="Q4" s="1" t="s">
        <v>4</v>
      </c>
    </row>
    <row r="5" spans="2:20" ht="16">
      <c r="B5" s="1" t="s">
        <v>5</v>
      </c>
      <c r="C5" s="10" t="s">
        <v>82</v>
      </c>
      <c r="D5" s="11" t="s">
        <v>83</v>
      </c>
      <c r="E5" s="11" t="s">
        <v>84</v>
      </c>
      <c r="F5" s="11"/>
      <c r="G5" s="11"/>
      <c r="H5" s="11"/>
      <c r="I5" s="11"/>
      <c r="J5" s="11"/>
      <c r="K5" s="11"/>
      <c r="L5" s="11"/>
      <c r="M5" s="11"/>
      <c r="N5" s="11"/>
      <c r="O5" s="12"/>
      <c r="P5" s="1" t="s">
        <v>6</v>
      </c>
      <c r="R5" s="13"/>
    </row>
    <row r="6" spans="2:20" ht="16">
      <c r="B6" s="1" t="s">
        <v>21</v>
      </c>
      <c r="C6" s="14">
        <v>15.36</v>
      </c>
      <c r="D6" s="15">
        <v>32.869999999999997</v>
      </c>
      <c r="E6" s="15">
        <f>(D6-O7*100)*C6</f>
        <v>351.28319999999997</v>
      </c>
      <c r="F6" s="15"/>
      <c r="G6" s="15"/>
      <c r="H6" s="15"/>
      <c r="I6" s="15"/>
      <c r="J6" s="15"/>
      <c r="K6" s="15"/>
      <c r="L6" s="15"/>
      <c r="M6" s="15"/>
      <c r="N6" s="15">
        <f>E6/(O7*100-O8*100)</f>
        <v>87.820799999999991</v>
      </c>
      <c r="O6" s="12"/>
      <c r="P6" s="13" t="s">
        <v>7</v>
      </c>
      <c r="S6"/>
      <c r="T6"/>
    </row>
    <row r="7" spans="2:20" ht="16">
      <c r="C7" s="16"/>
      <c r="D7" s="15"/>
      <c r="E7" s="15"/>
      <c r="F7" s="15"/>
      <c r="G7" s="15"/>
      <c r="H7" s="15"/>
      <c r="I7" s="15"/>
      <c r="J7" s="15"/>
      <c r="K7" s="15"/>
      <c r="L7" s="15"/>
      <c r="M7" s="15"/>
      <c r="N7" s="15"/>
      <c r="O7" s="12">
        <f>Dashboard!K1</f>
        <v>0.1</v>
      </c>
      <c r="P7" s="1" t="s">
        <v>8</v>
      </c>
      <c r="S7"/>
      <c r="T7"/>
    </row>
    <row r="8" spans="2:20" ht="14" thickBot="1">
      <c r="C8" s="17" t="s">
        <v>9</v>
      </c>
      <c r="D8" s="18">
        <f>C6+N6</f>
        <v>103.18079999999999</v>
      </c>
      <c r="E8" s="19"/>
      <c r="F8" s="19"/>
      <c r="G8" s="19"/>
      <c r="H8" s="19"/>
      <c r="I8" s="19"/>
      <c r="J8" s="19"/>
      <c r="K8" s="19"/>
      <c r="L8" s="19"/>
      <c r="M8" s="19"/>
      <c r="N8" s="19"/>
      <c r="O8" s="34">
        <v>0.06</v>
      </c>
      <c r="P8" s="1" t="s">
        <v>71</v>
      </c>
      <c r="R8" s="20"/>
      <c r="S8" s="39" t="e">
        <f>N6/M6</f>
        <v>#DIV/0!</v>
      </c>
      <c r="T8" s="1" t="s">
        <v>75</v>
      </c>
    </row>
    <row r="10" spans="2:20" ht="31" thickBot="1">
      <c r="N10" s="8" t="s">
        <v>2</v>
      </c>
      <c r="O10" s="9" t="s">
        <v>3</v>
      </c>
      <c r="R10" s="33"/>
    </row>
    <row r="11" spans="2:20" ht="16">
      <c r="B11" s="1" t="s">
        <v>10</v>
      </c>
      <c r="C11" s="10" t="s">
        <v>82</v>
      </c>
      <c r="D11" s="11" t="s">
        <v>83</v>
      </c>
      <c r="E11" s="11" t="s">
        <v>84</v>
      </c>
      <c r="F11" s="11"/>
      <c r="G11" s="11"/>
      <c r="H11" s="11"/>
      <c r="I11" s="11"/>
      <c r="J11" s="11"/>
      <c r="K11" s="11"/>
      <c r="L11" s="11"/>
      <c r="M11" s="11"/>
      <c r="N11" s="11"/>
      <c r="O11" s="12"/>
      <c r="P11" s="1" t="s">
        <v>6</v>
      </c>
    </row>
    <row r="12" spans="2:20" ht="16">
      <c r="B12" s="1" t="s">
        <v>22</v>
      </c>
      <c r="C12" s="14">
        <f>C6</f>
        <v>15.36</v>
      </c>
      <c r="D12" s="15">
        <f>D6</f>
        <v>32.869999999999997</v>
      </c>
      <c r="E12" s="15">
        <f>(D12-O13*100)*C12</f>
        <v>351.28319999999997</v>
      </c>
      <c r="F12" s="15"/>
      <c r="G12" s="15"/>
      <c r="H12" s="15"/>
      <c r="I12" s="15"/>
      <c r="J12" s="15"/>
      <c r="K12" s="15"/>
      <c r="L12" s="15"/>
      <c r="M12" s="15"/>
      <c r="N12" s="15">
        <f>E12/(O13*100-O14*100)</f>
        <v>58.547199999999997</v>
      </c>
      <c r="O12" s="12"/>
      <c r="P12" s="13" t="s">
        <v>7</v>
      </c>
    </row>
    <row r="13" spans="2:20" ht="16">
      <c r="C13" s="16"/>
      <c r="D13" s="15"/>
      <c r="E13" s="15"/>
      <c r="F13" s="15"/>
      <c r="G13" s="15"/>
      <c r="H13" s="15"/>
      <c r="I13" s="15"/>
      <c r="J13" s="15"/>
      <c r="K13" s="15"/>
      <c r="L13" s="15"/>
      <c r="M13" s="15"/>
      <c r="N13" s="15"/>
      <c r="O13" s="12">
        <f>O7</f>
        <v>0.1</v>
      </c>
      <c r="P13" s="1" t="s">
        <v>8</v>
      </c>
    </row>
    <row r="14" spans="2:20" ht="14" thickBot="1">
      <c r="C14" s="17" t="s">
        <v>11</v>
      </c>
      <c r="D14" s="18">
        <f>C12+N12</f>
        <v>73.907199999999989</v>
      </c>
      <c r="E14" s="19"/>
      <c r="F14" s="19"/>
      <c r="G14" s="19"/>
      <c r="H14" s="19"/>
      <c r="I14" s="19"/>
      <c r="J14" s="19"/>
      <c r="K14" s="19"/>
      <c r="L14" s="19"/>
      <c r="M14" s="19"/>
      <c r="N14" s="19"/>
      <c r="O14" s="34">
        <v>0.04</v>
      </c>
      <c r="P14" s="1" t="s">
        <v>71</v>
      </c>
      <c r="S14" s="39" t="e">
        <f>N12/M12</f>
        <v>#DIV/0!</v>
      </c>
      <c r="T14" s="1" t="s">
        <v>75</v>
      </c>
    </row>
    <row r="16" spans="2:20" ht="29" thickBot="1">
      <c r="N16" s="8" t="s">
        <v>2</v>
      </c>
      <c r="O16" s="9" t="s">
        <v>3</v>
      </c>
    </row>
    <row r="17" spans="2:20" ht="16">
      <c r="B17" s="1" t="s">
        <v>12</v>
      </c>
      <c r="C17" s="10" t="s">
        <v>82</v>
      </c>
      <c r="D17" s="11" t="s">
        <v>83</v>
      </c>
      <c r="E17" s="11" t="s">
        <v>84</v>
      </c>
      <c r="F17" s="11"/>
      <c r="G17" s="11"/>
      <c r="H17" s="11"/>
      <c r="I17" s="11"/>
      <c r="J17" s="11"/>
      <c r="K17" s="11"/>
      <c r="L17" s="11"/>
      <c r="M17" s="11"/>
      <c r="N17" s="11"/>
      <c r="O17" s="12"/>
      <c r="P17" s="1" t="s">
        <v>6</v>
      </c>
    </row>
    <row r="18" spans="2:20" ht="16">
      <c r="B18" s="1" t="s">
        <v>23</v>
      </c>
      <c r="C18" s="14">
        <f>C6</f>
        <v>15.36</v>
      </c>
      <c r="D18" s="15">
        <f>D6</f>
        <v>32.869999999999997</v>
      </c>
      <c r="E18" s="15">
        <f>(D18-O19*100)*C18</f>
        <v>351.28319999999997</v>
      </c>
      <c r="F18" s="15"/>
      <c r="G18" s="15"/>
      <c r="H18" s="15"/>
      <c r="I18" s="15"/>
      <c r="J18" s="15"/>
      <c r="K18" s="15"/>
      <c r="L18" s="15"/>
      <c r="M18" s="15"/>
      <c r="N18" s="15">
        <f>E18/(O19*100-O20*100)</f>
        <v>43.910399999999996</v>
      </c>
      <c r="O18" s="12"/>
      <c r="P18" s="13" t="s">
        <v>7</v>
      </c>
    </row>
    <row r="19" spans="2:20" ht="16">
      <c r="C19" s="16"/>
      <c r="D19" s="15"/>
      <c r="E19" s="15"/>
      <c r="F19" s="15"/>
      <c r="G19" s="15"/>
      <c r="H19" s="15"/>
      <c r="I19" s="15"/>
      <c r="J19" s="15"/>
      <c r="K19" s="15"/>
      <c r="L19" s="15"/>
      <c r="M19" s="15"/>
      <c r="N19" s="15"/>
      <c r="O19" s="12">
        <f>O13</f>
        <v>0.1</v>
      </c>
      <c r="P19" s="1" t="s">
        <v>8</v>
      </c>
    </row>
    <row r="20" spans="2:20" ht="14" thickBot="1">
      <c r="C20" s="17" t="s">
        <v>11</v>
      </c>
      <c r="D20" s="18">
        <f>C18+N18</f>
        <v>59.270399999999995</v>
      </c>
      <c r="E20" s="19"/>
      <c r="F20" s="19"/>
      <c r="G20" s="19"/>
      <c r="H20" s="19"/>
      <c r="I20" s="19"/>
      <c r="J20" s="19"/>
      <c r="K20" s="19"/>
      <c r="L20" s="19"/>
      <c r="M20" s="19"/>
      <c r="N20" s="19"/>
      <c r="O20" s="34">
        <v>0.02</v>
      </c>
      <c r="P20" s="1" t="s">
        <v>71</v>
      </c>
      <c r="S20" s="39" t="e">
        <f>N18/M18</f>
        <v>#DIV/0!</v>
      </c>
      <c r="T20" s="1" t="s">
        <v>75</v>
      </c>
    </row>
    <row r="21" spans="2:20" ht="14" thickBot="1"/>
    <row r="22" spans="2:20" ht="14" thickBot="1">
      <c r="C22" s="21" t="s">
        <v>13</v>
      </c>
      <c r="D22" s="22" t="s">
        <v>14</v>
      </c>
      <c r="E22" s="22" t="s">
        <v>15</v>
      </c>
      <c r="F22" s="23" t="s">
        <v>16</v>
      </c>
    </row>
    <row r="23" spans="2:20">
      <c r="C23" s="24" t="s">
        <v>17</v>
      </c>
      <c r="D23" s="25">
        <v>0.3</v>
      </c>
      <c r="E23" s="15">
        <f>D8</f>
        <v>103.18079999999999</v>
      </c>
      <c r="F23" s="26">
        <f>E23*D23</f>
        <v>30.954239999999995</v>
      </c>
    </row>
    <row r="24" spans="2:20">
      <c r="C24" s="24" t="s">
        <v>18</v>
      </c>
      <c r="D24" s="25">
        <v>0.4</v>
      </c>
      <c r="E24" s="15">
        <f>D14</f>
        <v>73.907199999999989</v>
      </c>
      <c r="F24" s="26">
        <f>E24*D24</f>
        <v>29.562879999999996</v>
      </c>
    </row>
    <row r="25" spans="2:20" ht="14" thickBot="1">
      <c r="C25" s="27" t="s">
        <v>19</v>
      </c>
      <c r="D25" s="28">
        <v>0.3</v>
      </c>
      <c r="E25" s="29">
        <f>D20</f>
        <v>59.270399999999995</v>
      </c>
      <c r="F25" s="30">
        <f>E25*D25</f>
        <v>17.781119999999998</v>
      </c>
    </row>
    <row r="26" spans="2:20" ht="14" thickBot="1">
      <c r="E26" s="31" t="s">
        <v>20</v>
      </c>
      <c r="F26" s="32">
        <f>SUM(F23:F25)</f>
        <v>78.298239999999993</v>
      </c>
    </row>
    <row r="30" spans="2:20" ht="23">
      <c r="C30" s="35"/>
    </row>
  </sheetData>
  <conditionalFormatting sqref="D3">
    <cfRule type="containsText" dxfId="13" priority="1" operator="containsText" text="overvalued">
      <formula>NOT(ISERROR(SEARCH("overvalued",D3)))</formula>
    </cfRule>
    <cfRule type="containsText" dxfId="12" priority="2" operator="containsText" text="undervalued">
      <formula>NOT(ISERROR(SEARCH("undervalued",D3)))</formula>
    </cfRule>
  </conditionalFormatting>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FF0000"/>
  </sheetPr>
  <dimension ref="B1:T30"/>
  <sheetViews>
    <sheetView workbookViewId="0">
      <selection activeCell="O7" sqref="O7"/>
    </sheetView>
  </sheetViews>
  <sheetFormatPr baseColWidth="10" defaultColWidth="11.5" defaultRowHeight="13"/>
  <cols>
    <col min="1" max="1" width="4.33203125" style="1" customWidth="1"/>
    <col min="2" max="2" width="11.5" style="1"/>
    <col min="3" max="3" width="23" style="1" customWidth="1"/>
    <col min="4" max="4" width="10.6640625" style="1" bestFit="1" customWidth="1"/>
    <col min="5" max="5" width="7.5" style="1" customWidth="1"/>
    <col min="6" max="6" width="9.6640625" style="1" customWidth="1"/>
    <col min="7" max="13" width="7" style="1" customWidth="1"/>
    <col min="14" max="14" width="10.6640625" style="1" bestFit="1" customWidth="1"/>
    <col min="15" max="15" width="11.5" style="1"/>
    <col min="16" max="16" width="20" style="1" customWidth="1"/>
    <col min="17" max="16384" width="11.5" style="1"/>
  </cols>
  <sheetData>
    <row r="1" spans="2:20">
      <c r="S1" s="2" t="s">
        <v>0</v>
      </c>
    </row>
    <row r="2" spans="2:20" ht="24">
      <c r="B2" s="36" t="str">
        <f ca="1">MID(CELL("filename",A1),FIND("]",CELL("filename",A1))+1,255)</f>
        <v>TCEnergy</v>
      </c>
      <c r="C2" s="4"/>
      <c r="D2" s="3"/>
      <c r="P2"/>
      <c r="Q2"/>
      <c r="S2" s="5" t="s">
        <v>1</v>
      </c>
    </row>
    <row r="3" spans="2:20">
      <c r="D3" s="6"/>
    </row>
    <row r="4" spans="2:20" ht="29" thickBot="1">
      <c r="B4" s="7"/>
      <c r="N4" s="8" t="s">
        <v>2</v>
      </c>
      <c r="O4" s="9" t="s">
        <v>3</v>
      </c>
      <c r="Q4" s="1" t="s">
        <v>4</v>
      </c>
    </row>
    <row r="5" spans="2:20" ht="16">
      <c r="B5" s="1" t="s">
        <v>5</v>
      </c>
      <c r="C5" s="42" t="s">
        <v>79</v>
      </c>
      <c r="D5" s="11">
        <v>1</v>
      </c>
      <c r="E5" s="11">
        <f t="shared" ref="E5:M5" si="0">D5+1</f>
        <v>2</v>
      </c>
      <c r="F5" s="11">
        <f t="shared" si="0"/>
        <v>3</v>
      </c>
      <c r="G5" s="11">
        <f t="shared" si="0"/>
        <v>4</v>
      </c>
      <c r="H5" s="11">
        <f t="shared" si="0"/>
        <v>5</v>
      </c>
      <c r="I5" s="11">
        <f t="shared" si="0"/>
        <v>6</v>
      </c>
      <c r="J5" s="11">
        <f t="shared" si="0"/>
        <v>7</v>
      </c>
      <c r="K5" s="11">
        <f t="shared" si="0"/>
        <v>8</v>
      </c>
      <c r="L5" s="11">
        <f t="shared" si="0"/>
        <v>9</v>
      </c>
      <c r="M5" s="11">
        <f t="shared" si="0"/>
        <v>10</v>
      </c>
      <c r="N5" s="11">
        <v>10</v>
      </c>
      <c r="O5" s="12">
        <v>0.06</v>
      </c>
      <c r="P5" s="1" t="s">
        <v>6</v>
      </c>
      <c r="R5" s="13"/>
    </row>
    <row r="6" spans="2:20" ht="16">
      <c r="B6" s="1" t="s">
        <v>21</v>
      </c>
      <c r="C6" s="14">
        <v>3.19</v>
      </c>
      <c r="D6" s="15">
        <f>C6*(1+$O$5)</f>
        <v>3.3814000000000002</v>
      </c>
      <c r="E6" s="15">
        <f>D6*(1+$O$5)</f>
        <v>3.5842840000000002</v>
      </c>
      <c r="F6" s="15">
        <f>E6*(1+$O$5)</f>
        <v>3.7993410400000003</v>
      </c>
      <c r="G6" s="15">
        <f>F6*(1+$O$5)</f>
        <v>4.0273015024000003</v>
      </c>
      <c r="H6" s="15">
        <f>G6*(1+$O$5)</f>
        <v>4.2689395925440001</v>
      </c>
      <c r="I6" s="15">
        <f>H6*(1+$O$6)</f>
        <v>4.5250759680966404</v>
      </c>
      <c r="J6" s="15">
        <f>I6*(1+$O$6)</f>
        <v>4.7965805261824395</v>
      </c>
      <c r="K6" s="15">
        <f>J6*(1+$O$6)</f>
        <v>5.0843753577533857</v>
      </c>
      <c r="L6" s="15">
        <f>K6*(1+$O$6)</f>
        <v>5.3894378792185895</v>
      </c>
      <c r="M6" s="15">
        <f>L6*(1+$O$6)</f>
        <v>5.7128041519717048</v>
      </c>
      <c r="N6" s="15">
        <f>M6*(1+O8)/(O7-O8)</f>
        <v>151.38931002725016</v>
      </c>
      <c r="O6" s="12">
        <v>0.06</v>
      </c>
      <c r="P6" s="13" t="s">
        <v>7</v>
      </c>
      <c r="S6"/>
      <c r="T6"/>
    </row>
    <row r="7" spans="2:20" ht="16">
      <c r="C7" s="16"/>
      <c r="D7" s="15">
        <f>D6*(1+$O$7)^($D$5-D5-1)</f>
        <v>3.0739999999999998</v>
      </c>
      <c r="E7" s="15">
        <f t="shared" ref="E7:N7" si="1">E6*(1+$O$7)^($D$5-E5-1)</f>
        <v>2.9622181818181819</v>
      </c>
      <c r="F7" s="15">
        <f t="shared" si="1"/>
        <v>2.8545011570247927</v>
      </c>
      <c r="G7" s="15">
        <f t="shared" si="1"/>
        <v>2.750701114951164</v>
      </c>
      <c r="H7" s="15">
        <f t="shared" si="1"/>
        <v>2.6506756198620303</v>
      </c>
      <c r="I7" s="15">
        <f t="shared" si="1"/>
        <v>2.5542874155034112</v>
      </c>
      <c r="J7" s="15">
        <f t="shared" si="1"/>
        <v>2.4614042367578324</v>
      </c>
      <c r="K7" s="15">
        <f t="shared" si="1"/>
        <v>2.3718986281484566</v>
      </c>
      <c r="L7" s="15">
        <f t="shared" si="1"/>
        <v>2.2856477689430585</v>
      </c>
      <c r="M7" s="15">
        <f t="shared" si="1"/>
        <v>2.2025333046178561</v>
      </c>
      <c r="N7" s="15">
        <f t="shared" si="1"/>
        <v>58.36713257237318</v>
      </c>
      <c r="O7" s="12">
        <f>Dashboard!K1</f>
        <v>0.1</v>
      </c>
      <c r="P7" s="1" t="s">
        <v>8</v>
      </c>
      <c r="S7"/>
      <c r="T7"/>
    </row>
    <row r="8" spans="2:20" ht="14" thickBot="1">
      <c r="C8" s="17" t="s">
        <v>9</v>
      </c>
      <c r="D8" s="18">
        <f>SUM(D7:N7)</f>
        <v>84.534999999999968</v>
      </c>
      <c r="E8" s="19"/>
      <c r="F8" s="19"/>
      <c r="G8" s="19"/>
      <c r="H8" s="19"/>
      <c r="I8" s="19"/>
      <c r="J8" s="19"/>
      <c r="K8" s="19"/>
      <c r="L8" s="19"/>
      <c r="M8" s="19"/>
      <c r="N8" s="19"/>
      <c r="O8" s="34">
        <v>0.06</v>
      </c>
      <c r="P8" s="1" t="s">
        <v>71</v>
      </c>
      <c r="R8" s="20"/>
      <c r="S8" s="39">
        <f>N6/M6</f>
        <v>26.499999999999996</v>
      </c>
      <c r="T8" s="1" t="s">
        <v>75</v>
      </c>
    </row>
    <row r="10" spans="2:20" ht="31" thickBot="1">
      <c r="N10" s="8" t="s">
        <v>2</v>
      </c>
      <c r="O10" s="9" t="s">
        <v>3</v>
      </c>
      <c r="R10" s="33"/>
    </row>
    <row r="11" spans="2:20" ht="16">
      <c r="B11" s="1" t="s">
        <v>10</v>
      </c>
      <c r="C11" s="10" t="str">
        <f>C5</f>
        <v>DIVIDEND PER SHARE</v>
      </c>
      <c r="D11" s="11">
        <f>D5</f>
        <v>1</v>
      </c>
      <c r="E11" s="11">
        <f t="shared" ref="E11:M11" si="2">D11+1</f>
        <v>2</v>
      </c>
      <c r="F11" s="11">
        <f t="shared" si="2"/>
        <v>3</v>
      </c>
      <c r="G11" s="11">
        <f t="shared" si="2"/>
        <v>4</v>
      </c>
      <c r="H11" s="11">
        <f t="shared" si="2"/>
        <v>5</v>
      </c>
      <c r="I11" s="11">
        <f t="shared" si="2"/>
        <v>6</v>
      </c>
      <c r="J11" s="11">
        <f t="shared" si="2"/>
        <v>7</v>
      </c>
      <c r="K11" s="11">
        <f t="shared" si="2"/>
        <v>8</v>
      </c>
      <c r="L11" s="11">
        <f t="shared" si="2"/>
        <v>9</v>
      </c>
      <c r="M11" s="11">
        <f t="shared" si="2"/>
        <v>10</v>
      </c>
      <c r="N11" s="11">
        <f>N5</f>
        <v>10</v>
      </c>
      <c r="O11" s="12">
        <v>0.04</v>
      </c>
      <c r="P11" s="1" t="s">
        <v>6</v>
      </c>
    </row>
    <row r="12" spans="2:20" ht="16">
      <c r="B12" s="1" t="s">
        <v>22</v>
      </c>
      <c r="C12" s="14">
        <f>C6</f>
        <v>3.19</v>
      </c>
      <c r="D12" s="15">
        <f>C12*(1+$O$11)</f>
        <v>3.3176000000000001</v>
      </c>
      <c r="E12" s="15">
        <f>D12*(1+$O$11)</f>
        <v>3.450304</v>
      </c>
      <c r="F12" s="15">
        <f>E12*(1+$O$11)</f>
        <v>3.5883161600000002</v>
      </c>
      <c r="G12" s="15">
        <f>F12*(1+$O$11)</f>
        <v>3.7318488064000004</v>
      </c>
      <c r="H12" s="15">
        <f>G12*(1+$O$11)</f>
        <v>3.8811227586560006</v>
      </c>
      <c r="I12" s="15">
        <f>H12*(1+$O$12)</f>
        <v>4.0751788965888007</v>
      </c>
      <c r="J12" s="15">
        <f>I12*(1+$O$12)</f>
        <v>4.2789378414182409</v>
      </c>
      <c r="K12" s="15">
        <f>J12*(1+$O$12)</f>
        <v>4.4928847334891531</v>
      </c>
      <c r="L12" s="15">
        <f>K12*(1+$O$12)</f>
        <v>4.7175289701636105</v>
      </c>
      <c r="M12" s="15">
        <f>L12*(1+$O$12)</f>
        <v>4.9534054186717915</v>
      </c>
      <c r="N12" s="15">
        <f>M12*(1+O14)/(O13-O14)</f>
        <v>85.859027256977711</v>
      </c>
      <c r="O12" s="12">
        <v>0.05</v>
      </c>
      <c r="P12" s="13" t="s">
        <v>7</v>
      </c>
    </row>
    <row r="13" spans="2:20" ht="16">
      <c r="C13" s="16"/>
      <c r="D13" s="15">
        <f>D12*(1+$O$13)^($D$11-D11-1)</f>
        <v>3.016</v>
      </c>
      <c r="E13" s="15">
        <f t="shared" ref="E13:M13" si="3">E12*(1+$O$7)^($D$5-E11-1)</f>
        <v>2.8514909090909089</v>
      </c>
      <c r="F13" s="15">
        <f t="shared" si="3"/>
        <v>2.6959550413223132</v>
      </c>
      <c r="G13" s="15">
        <f t="shared" si="3"/>
        <v>2.5489029481592782</v>
      </c>
      <c r="H13" s="15">
        <f t="shared" si="3"/>
        <v>2.4098718782596813</v>
      </c>
      <c r="I13" s="15">
        <f t="shared" si="3"/>
        <v>2.3003322474296959</v>
      </c>
      <c r="J13" s="15">
        <f t="shared" si="3"/>
        <v>2.1957716907283453</v>
      </c>
      <c r="K13" s="15">
        <f t="shared" si="3"/>
        <v>2.0959638866043298</v>
      </c>
      <c r="L13" s="15">
        <f t="shared" si="3"/>
        <v>2.0006928008495874</v>
      </c>
      <c r="M13" s="15">
        <f t="shared" si="3"/>
        <v>1.909752218992788</v>
      </c>
      <c r="N13" s="15">
        <f>N12*(1+$O$7)^($D$5-N11-1)</f>
        <v>33.102371795874987</v>
      </c>
      <c r="O13" s="12">
        <f>O7</f>
        <v>0.1</v>
      </c>
      <c r="P13" s="1" t="s">
        <v>8</v>
      </c>
    </row>
    <row r="14" spans="2:20" ht="14" thickBot="1">
      <c r="C14" s="17" t="s">
        <v>11</v>
      </c>
      <c r="D14" s="18">
        <f>SUM(D13:N13)</f>
        <v>57.127105417311917</v>
      </c>
      <c r="E14" s="19"/>
      <c r="F14" s="19"/>
      <c r="G14" s="19"/>
      <c r="H14" s="19"/>
      <c r="I14" s="19"/>
      <c r="J14" s="19"/>
      <c r="K14" s="19"/>
      <c r="L14" s="19"/>
      <c r="M14" s="19"/>
      <c r="N14" s="19"/>
      <c r="O14" s="34">
        <v>0.04</v>
      </c>
      <c r="P14" s="1" t="s">
        <v>71</v>
      </c>
      <c r="S14" s="39">
        <f>N12/M12</f>
        <v>17.333333333333332</v>
      </c>
      <c r="T14" s="1" t="s">
        <v>75</v>
      </c>
    </row>
    <row r="16" spans="2:20" ht="29" thickBot="1">
      <c r="N16" s="8" t="s">
        <v>2</v>
      </c>
      <c r="O16" s="9" t="s">
        <v>3</v>
      </c>
    </row>
    <row r="17" spans="2:20" ht="16">
      <c r="B17" s="1" t="s">
        <v>12</v>
      </c>
      <c r="C17" s="10" t="str">
        <f>C11</f>
        <v>DIVIDEND PER SHARE</v>
      </c>
      <c r="D17" s="11">
        <f>D5</f>
        <v>1</v>
      </c>
      <c r="E17" s="11">
        <f t="shared" ref="E17:M17" si="4">D17+1</f>
        <v>2</v>
      </c>
      <c r="F17" s="11">
        <f t="shared" si="4"/>
        <v>3</v>
      </c>
      <c r="G17" s="11">
        <f t="shared" si="4"/>
        <v>4</v>
      </c>
      <c r="H17" s="11">
        <f t="shared" si="4"/>
        <v>5</v>
      </c>
      <c r="I17" s="11">
        <f t="shared" si="4"/>
        <v>6</v>
      </c>
      <c r="J17" s="11">
        <f t="shared" si="4"/>
        <v>7</v>
      </c>
      <c r="K17" s="11">
        <f t="shared" si="4"/>
        <v>8</v>
      </c>
      <c r="L17" s="11">
        <f t="shared" si="4"/>
        <v>9</v>
      </c>
      <c r="M17" s="11">
        <f t="shared" si="4"/>
        <v>10</v>
      </c>
      <c r="N17" s="11">
        <f>N5</f>
        <v>10</v>
      </c>
      <c r="O17" s="12">
        <v>0.02</v>
      </c>
      <c r="P17" s="1" t="s">
        <v>6</v>
      </c>
    </row>
    <row r="18" spans="2:20" ht="16">
      <c r="B18" s="1" t="s">
        <v>23</v>
      </c>
      <c r="C18" s="14">
        <f>C6</f>
        <v>3.19</v>
      </c>
      <c r="D18" s="15">
        <f>C18*(1+$O$17)</f>
        <v>3.2538</v>
      </c>
      <c r="E18" s="15">
        <f>D18*(1+$O$17)</f>
        <v>3.3188759999999999</v>
      </c>
      <c r="F18" s="15">
        <f>E18*(1+$O$17)</f>
        <v>3.38525352</v>
      </c>
      <c r="G18" s="15">
        <f>F18*(1+$O$17)</f>
        <v>3.4529585904000002</v>
      </c>
      <c r="H18" s="15">
        <f>G18*(1+$O$17)</f>
        <v>3.5220177622080002</v>
      </c>
      <c r="I18" s="15">
        <f>H18*(1+$O$18)</f>
        <v>3.5572379398300802</v>
      </c>
      <c r="J18" s="15">
        <f>I18*(1+$O$18)</f>
        <v>3.5928103192283811</v>
      </c>
      <c r="K18" s="15">
        <f>J18*(1+$O$18)</f>
        <v>3.6287384224206649</v>
      </c>
      <c r="L18" s="15">
        <f>K18*(1+$O$18)</f>
        <v>3.6650258066448718</v>
      </c>
      <c r="M18" s="15">
        <f>L18*(1+$O$18)</f>
        <v>3.7016760647113207</v>
      </c>
      <c r="N18" s="15">
        <f>M18*(1+O20)/(O19-O20)</f>
        <v>47.19636982506934</v>
      </c>
      <c r="O18" s="12">
        <v>0.01</v>
      </c>
      <c r="P18" s="13" t="s">
        <v>7</v>
      </c>
    </row>
    <row r="19" spans="2:20" ht="16">
      <c r="C19" s="16"/>
      <c r="D19" s="15">
        <f>D18*(1+$O$19)^($D$17-D17-1)</f>
        <v>2.9579999999999997</v>
      </c>
      <c r="E19" s="15">
        <f t="shared" ref="E19:N19" si="5">E18*(1+$O$19)^($D$17-E17-1)</f>
        <v>2.7428727272727271</v>
      </c>
      <c r="F19" s="15">
        <f t="shared" si="5"/>
        <v>2.5433910743801644</v>
      </c>
      <c r="G19" s="15">
        <f t="shared" si="5"/>
        <v>2.3584171780616074</v>
      </c>
      <c r="H19" s="15">
        <f t="shared" si="5"/>
        <v>2.1868959287480356</v>
      </c>
      <c r="I19" s="15">
        <f t="shared" si="5"/>
        <v>2.0079680800322874</v>
      </c>
      <c r="J19" s="15">
        <f t="shared" si="5"/>
        <v>1.8436797825750997</v>
      </c>
      <c r="K19" s="15">
        <f t="shared" si="5"/>
        <v>1.6928332549098644</v>
      </c>
      <c r="L19" s="15">
        <f t="shared" si="5"/>
        <v>1.5543287158717847</v>
      </c>
      <c r="M19" s="15">
        <f t="shared" si="5"/>
        <v>1.4271563663913658</v>
      </c>
      <c r="N19" s="15">
        <f t="shared" si="5"/>
        <v>18.196243671489913</v>
      </c>
      <c r="O19" s="12">
        <f>O13</f>
        <v>0.1</v>
      </c>
      <c r="P19" s="1" t="s">
        <v>8</v>
      </c>
    </row>
    <row r="20" spans="2:20" ht="14" thickBot="1">
      <c r="C20" s="17" t="s">
        <v>11</v>
      </c>
      <c r="D20" s="18">
        <f>SUM(D19:N19)</f>
        <v>39.511786779732844</v>
      </c>
      <c r="E20" s="19"/>
      <c r="F20" s="19"/>
      <c r="G20" s="19"/>
      <c r="H20" s="19"/>
      <c r="I20" s="19"/>
      <c r="J20" s="19"/>
      <c r="K20" s="19"/>
      <c r="L20" s="19"/>
      <c r="M20" s="19"/>
      <c r="N20" s="19"/>
      <c r="O20" s="34">
        <v>0.02</v>
      </c>
      <c r="P20" s="1" t="s">
        <v>71</v>
      </c>
      <c r="S20" s="39">
        <f>N18/M18</f>
        <v>12.75</v>
      </c>
      <c r="T20" s="1" t="s">
        <v>75</v>
      </c>
    </row>
    <row r="21" spans="2:20" ht="14" thickBot="1"/>
    <row r="22" spans="2:20" ht="14" thickBot="1">
      <c r="C22" s="21" t="s">
        <v>13</v>
      </c>
      <c r="D22" s="22" t="s">
        <v>14</v>
      </c>
      <c r="E22" s="22" t="s">
        <v>15</v>
      </c>
      <c r="F22" s="23" t="s">
        <v>16</v>
      </c>
    </row>
    <row r="23" spans="2:20">
      <c r="C23" s="24" t="s">
        <v>17</v>
      </c>
      <c r="D23" s="25">
        <v>0.3</v>
      </c>
      <c r="E23" s="15">
        <f>D8</f>
        <v>84.534999999999968</v>
      </c>
      <c r="F23" s="26">
        <f>E23*D23</f>
        <v>25.360499999999991</v>
      </c>
    </row>
    <row r="24" spans="2:20">
      <c r="C24" s="24" t="s">
        <v>18</v>
      </c>
      <c r="D24" s="25">
        <v>0.4</v>
      </c>
      <c r="E24" s="15">
        <f>D14</f>
        <v>57.127105417311917</v>
      </c>
      <c r="F24" s="26">
        <f>E24*D24</f>
        <v>22.850842166924767</v>
      </c>
    </row>
    <row r="25" spans="2:20" ht="14" thickBot="1">
      <c r="C25" s="27" t="s">
        <v>19</v>
      </c>
      <c r="D25" s="28">
        <v>0.3</v>
      </c>
      <c r="E25" s="29">
        <f>D20</f>
        <v>39.511786779732844</v>
      </c>
      <c r="F25" s="30">
        <f>E25*D25</f>
        <v>11.853536033919854</v>
      </c>
    </row>
    <row r="26" spans="2:20" ht="14" thickBot="1">
      <c r="E26" s="31" t="s">
        <v>20</v>
      </c>
      <c r="F26" s="32">
        <f>SUM(F23:F25)</f>
        <v>60.06487820084461</v>
      </c>
    </row>
    <row r="30" spans="2:20" ht="23">
      <c r="C30" s="35"/>
    </row>
  </sheetData>
  <conditionalFormatting sqref="D3">
    <cfRule type="containsText" dxfId="11" priority="1" operator="containsText" text="overvalued">
      <formula>NOT(ISERROR(SEARCH("overvalued",D3)))</formula>
    </cfRule>
    <cfRule type="containsText" dxfId="10" priority="2" operator="containsText" text="undervalued">
      <formula>NOT(ISERROR(SEARCH("undervalued",D3)))</formula>
    </cfRule>
  </conditionalFormatting>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FF0000"/>
  </sheetPr>
  <dimension ref="B1:T30"/>
  <sheetViews>
    <sheetView workbookViewId="0">
      <selection activeCell="O7" sqref="O7"/>
    </sheetView>
  </sheetViews>
  <sheetFormatPr baseColWidth="10" defaultColWidth="11.5" defaultRowHeight="13"/>
  <cols>
    <col min="1" max="1" width="4.33203125" style="1" customWidth="1"/>
    <col min="2" max="2" width="11.5" style="1"/>
    <col min="3" max="3" width="23" style="1" customWidth="1"/>
    <col min="4" max="4" width="10.6640625" style="1" bestFit="1" customWidth="1"/>
    <col min="5" max="5" width="7.5" style="1" customWidth="1"/>
    <col min="6" max="6" width="9.6640625" style="1" customWidth="1"/>
    <col min="7" max="13" width="7" style="1" customWidth="1"/>
    <col min="14" max="14" width="10.6640625" style="1" bestFit="1" customWidth="1"/>
    <col min="15" max="15" width="11.5" style="1"/>
    <col min="16" max="16" width="20" style="1" customWidth="1"/>
    <col min="17" max="16384" width="11.5" style="1"/>
  </cols>
  <sheetData>
    <row r="1" spans="2:20">
      <c r="S1" s="2" t="s">
        <v>0</v>
      </c>
    </row>
    <row r="2" spans="2:20" ht="24">
      <c r="B2" s="36" t="str">
        <f ca="1">MID(CELL("filename",A1),FIND("]",CELL("filename",A1))+1,255)</f>
        <v>TELUS</v>
      </c>
      <c r="C2" s="4"/>
      <c r="D2" s="3"/>
      <c r="P2"/>
      <c r="Q2"/>
      <c r="S2" s="5" t="s">
        <v>1</v>
      </c>
    </row>
    <row r="3" spans="2:20">
      <c r="D3" s="6"/>
    </row>
    <row r="4" spans="2:20" ht="29" thickBot="1">
      <c r="B4" s="7"/>
      <c r="N4" s="8" t="s">
        <v>2</v>
      </c>
      <c r="O4" s="9" t="s">
        <v>3</v>
      </c>
      <c r="Q4" s="1" t="s">
        <v>4</v>
      </c>
    </row>
    <row r="5" spans="2:20" ht="16">
      <c r="B5" s="1" t="s">
        <v>5</v>
      </c>
      <c r="C5" s="42" t="s">
        <v>79</v>
      </c>
      <c r="D5" s="11">
        <v>1</v>
      </c>
      <c r="E5" s="11">
        <f t="shared" ref="E5:M5" si="0">D5+1</f>
        <v>2</v>
      </c>
      <c r="F5" s="11">
        <f t="shared" si="0"/>
        <v>3</v>
      </c>
      <c r="G5" s="11">
        <f t="shared" si="0"/>
        <v>4</v>
      </c>
      <c r="H5" s="11">
        <f t="shared" si="0"/>
        <v>5</v>
      </c>
      <c r="I5" s="11">
        <f t="shared" si="0"/>
        <v>6</v>
      </c>
      <c r="J5" s="11">
        <f t="shared" si="0"/>
        <v>7</v>
      </c>
      <c r="K5" s="11">
        <f t="shared" si="0"/>
        <v>8</v>
      </c>
      <c r="L5" s="11">
        <f t="shared" si="0"/>
        <v>9</v>
      </c>
      <c r="M5" s="11">
        <f t="shared" si="0"/>
        <v>10</v>
      </c>
      <c r="N5" s="11">
        <v>10</v>
      </c>
      <c r="O5" s="12">
        <v>7.0000000000000007E-2</v>
      </c>
      <c r="P5" s="1" t="s">
        <v>6</v>
      </c>
      <c r="R5" s="13"/>
    </row>
    <row r="6" spans="2:20" ht="16">
      <c r="B6" s="1" t="s">
        <v>21</v>
      </c>
      <c r="C6" s="14">
        <v>1.37</v>
      </c>
      <c r="D6" s="15">
        <f>C6*(1+$O$5)</f>
        <v>1.4659000000000002</v>
      </c>
      <c r="E6" s="15">
        <f>D6*(1+$O$5)</f>
        <v>1.5685130000000003</v>
      </c>
      <c r="F6" s="15">
        <f>E6*(1+$O$5)</f>
        <v>1.6783089100000004</v>
      </c>
      <c r="G6" s="15">
        <f>F6*(1+$O$5)</f>
        <v>1.7957905337000004</v>
      </c>
      <c r="H6" s="15">
        <f>G6*(1+$O$5)</f>
        <v>1.9214958710590007</v>
      </c>
      <c r="I6" s="15">
        <f>H6*(1+$O$6)</f>
        <v>2.0560005820331306</v>
      </c>
      <c r="J6" s="15">
        <f>I6*(1+$O$6)</f>
        <v>2.19992062277545</v>
      </c>
      <c r="K6" s="15">
        <f>J6*(1+$O$6)</f>
        <v>2.3539150663697317</v>
      </c>
      <c r="L6" s="15">
        <f>K6*(1+$O$6)</f>
        <v>2.5186891210156133</v>
      </c>
      <c r="M6" s="15">
        <f>L6*(1+$O$6)</f>
        <v>2.6949973594867065</v>
      </c>
      <c r="N6" s="15">
        <f>M6*(1+O8)/(O7-O8)</f>
        <v>71.41743002639771</v>
      </c>
      <c r="O6" s="12">
        <v>7.0000000000000007E-2</v>
      </c>
      <c r="P6" s="13" t="s">
        <v>7</v>
      </c>
      <c r="S6"/>
      <c r="T6"/>
    </row>
    <row r="7" spans="2:20" ht="16">
      <c r="C7" s="16"/>
      <c r="D7" s="15">
        <f>D6*(1+$O$7)^($D$5-D5-1)</f>
        <v>1.3326363636363638</v>
      </c>
      <c r="E7" s="15">
        <f t="shared" ref="E7:N7" si="1">E6*(1+$O$7)^($D$5-E5-1)</f>
        <v>1.2962917355371901</v>
      </c>
      <c r="F7" s="15">
        <f t="shared" si="1"/>
        <v>1.2609383245679939</v>
      </c>
      <c r="G7" s="15">
        <f t="shared" si="1"/>
        <v>1.2265490975343214</v>
      </c>
      <c r="H7" s="15">
        <f t="shared" si="1"/>
        <v>1.1930977585106581</v>
      </c>
      <c r="I7" s="15">
        <f t="shared" si="1"/>
        <v>1.1605587287330947</v>
      </c>
      <c r="J7" s="15">
        <f t="shared" si="1"/>
        <v>1.1289071270403737</v>
      </c>
      <c r="K7" s="15">
        <f t="shared" si="1"/>
        <v>1.0981187508483636</v>
      </c>
      <c r="L7" s="15">
        <f t="shared" si="1"/>
        <v>1.0681700576434083</v>
      </c>
      <c r="M7" s="15">
        <f t="shared" si="1"/>
        <v>1.0390381469804064</v>
      </c>
      <c r="N7" s="15">
        <f t="shared" si="1"/>
        <v>27.534510894980766</v>
      </c>
      <c r="O7" s="12">
        <f>Dashboard!K1</f>
        <v>0.1</v>
      </c>
      <c r="P7" s="1" t="s">
        <v>8</v>
      </c>
      <c r="S7"/>
      <c r="T7"/>
    </row>
    <row r="8" spans="2:20" ht="14" thickBot="1">
      <c r="C8" s="17" t="s">
        <v>9</v>
      </c>
      <c r="D8" s="18">
        <f>SUM(D7:N7)</f>
        <v>39.338816986012944</v>
      </c>
      <c r="E8" s="19"/>
      <c r="F8" s="19"/>
      <c r="G8" s="19"/>
      <c r="H8" s="19"/>
      <c r="I8" s="19"/>
      <c r="J8" s="19"/>
      <c r="K8" s="19"/>
      <c r="L8" s="19"/>
      <c r="M8" s="19"/>
      <c r="N8" s="19"/>
      <c r="O8" s="34">
        <v>0.06</v>
      </c>
      <c r="P8" s="1" t="s">
        <v>71</v>
      </c>
      <c r="R8" s="20"/>
      <c r="S8" s="39">
        <f>N6/M6</f>
        <v>26.499999999999996</v>
      </c>
      <c r="T8" s="1" t="s">
        <v>75</v>
      </c>
    </row>
    <row r="10" spans="2:20" ht="31" thickBot="1">
      <c r="N10" s="8" t="s">
        <v>2</v>
      </c>
      <c r="O10" s="9" t="s">
        <v>3</v>
      </c>
      <c r="R10" s="33"/>
    </row>
    <row r="11" spans="2:20" ht="16">
      <c r="B11" s="1" t="s">
        <v>10</v>
      </c>
      <c r="C11" s="10" t="str">
        <f>C5</f>
        <v>DIVIDEND PER SHARE</v>
      </c>
      <c r="D11" s="11">
        <f>D5</f>
        <v>1</v>
      </c>
      <c r="E11" s="11">
        <f t="shared" ref="E11:M11" si="2">D11+1</f>
        <v>2</v>
      </c>
      <c r="F11" s="11">
        <f t="shared" si="2"/>
        <v>3</v>
      </c>
      <c r="G11" s="11">
        <f t="shared" si="2"/>
        <v>4</v>
      </c>
      <c r="H11" s="11">
        <f t="shared" si="2"/>
        <v>5</v>
      </c>
      <c r="I11" s="11">
        <f t="shared" si="2"/>
        <v>6</v>
      </c>
      <c r="J11" s="11">
        <f t="shared" si="2"/>
        <v>7</v>
      </c>
      <c r="K11" s="11">
        <f t="shared" si="2"/>
        <v>8</v>
      </c>
      <c r="L11" s="11">
        <f t="shared" si="2"/>
        <v>9</v>
      </c>
      <c r="M11" s="11">
        <f t="shared" si="2"/>
        <v>10</v>
      </c>
      <c r="N11" s="11">
        <f>N5</f>
        <v>10</v>
      </c>
      <c r="O11" s="12">
        <v>0.05</v>
      </c>
      <c r="P11" s="1" t="s">
        <v>6</v>
      </c>
    </row>
    <row r="12" spans="2:20" ht="16">
      <c r="B12" s="1" t="s">
        <v>22</v>
      </c>
      <c r="C12" s="14">
        <f>C6</f>
        <v>1.37</v>
      </c>
      <c r="D12" s="15">
        <f>C12*(1+$O$11)</f>
        <v>1.4385000000000001</v>
      </c>
      <c r="E12" s="15">
        <f>D12*(1+$O$11)</f>
        <v>1.5104250000000001</v>
      </c>
      <c r="F12" s="15">
        <f>E12*(1+$O$11)</f>
        <v>1.5859462500000001</v>
      </c>
      <c r="G12" s="15">
        <f>F12*(1+$O$11)</f>
        <v>1.6652435625000002</v>
      </c>
      <c r="H12" s="15">
        <f>G12*(1+$O$11)</f>
        <v>1.7485057406250002</v>
      </c>
      <c r="I12" s="15">
        <f>H12*(1+$O$12)</f>
        <v>1.8534160850625003</v>
      </c>
      <c r="J12" s="15">
        <f>I12*(1+$O$12)</f>
        <v>1.9646210501662504</v>
      </c>
      <c r="K12" s="15">
        <f>J12*(1+$O$12)</f>
        <v>2.0824983131762256</v>
      </c>
      <c r="L12" s="15">
        <f>K12*(1+$O$12)</f>
        <v>2.2074482119667991</v>
      </c>
      <c r="M12" s="15">
        <f>L12*(1+$O$12)</f>
        <v>2.3398951046848073</v>
      </c>
      <c r="N12" s="15">
        <f>M12*(1+O14)/(O13-O14)</f>
        <v>40.55818181453666</v>
      </c>
      <c r="O12" s="12">
        <v>0.06</v>
      </c>
      <c r="P12" s="13" t="s">
        <v>7</v>
      </c>
    </row>
    <row r="13" spans="2:20" ht="16">
      <c r="C13" s="16"/>
      <c r="D13" s="15">
        <f>D12*(1+$O$13)^($D$11-D11-1)</f>
        <v>1.3077272727272728</v>
      </c>
      <c r="E13" s="15">
        <f t="shared" ref="E13:M13" si="3">E12*(1+$O$7)^($D$5-E11-1)</f>
        <v>1.2482851239669421</v>
      </c>
      <c r="F13" s="15">
        <f t="shared" si="3"/>
        <v>1.1915448910593536</v>
      </c>
      <c r="G13" s="15">
        <f t="shared" si="3"/>
        <v>1.1373837596475649</v>
      </c>
      <c r="H13" s="15">
        <f t="shared" si="3"/>
        <v>1.0856844978454028</v>
      </c>
      <c r="I13" s="15">
        <f t="shared" si="3"/>
        <v>1.0462050615601155</v>
      </c>
      <c r="J13" s="15">
        <f t="shared" si="3"/>
        <v>1.0081612411397474</v>
      </c>
      <c r="K13" s="15">
        <f t="shared" si="3"/>
        <v>0.97150083237102935</v>
      </c>
      <c r="L13" s="15">
        <f t="shared" si="3"/>
        <v>0.93617352937571918</v>
      </c>
      <c r="M13" s="15">
        <f t="shared" si="3"/>
        <v>0.90213085558023853</v>
      </c>
      <c r="N13" s="15">
        <f>N12*(1+$O$7)^($D$5-N11-1)</f>
        <v>15.636934830057468</v>
      </c>
      <c r="O13" s="12">
        <f>O7</f>
        <v>0.1</v>
      </c>
      <c r="P13" s="1" t="s">
        <v>8</v>
      </c>
    </row>
    <row r="14" spans="2:20" ht="14" thickBot="1">
      <c r="C14" s="17" t="s">
        <v>11</v>
      </c>
      <c r="D14" s="18">
        <f>SUM(D13:N13)</f>
        <v>26.471731895330855</v>
      </c>
      <c r="E14" s="19"/>
      <c r="F14" s="19"/>
      <c r="G14" s="19"/>
      <c r="H14" s="19"/>
      <c r="I14" s="19"/>
      <c r="J14" s="19"/>
      <c r="K14" s="19"/>
      <c r="L14" s="19"/>
      <c r="M14" s="19"/>
      <c r="N14" s="19"/>
      <c r="O14" s="34">
        <v>0.04</v>
      </c>
      <c r="P14" s="1" t="s">
        <v>71</v>
      </c>
      <c r="S14" s="39">
        <f>N12/M12</f>
        <v>17.333333333333332</v>
      </c>
      <c r="T14" s="1" t="s">
        <v>75</v>
      </c>
    </row>
    <row r="16" spans="2:20" ht="29" thickBot="1">
      <c r="N16" s="8" t="s">
        <v>2</v>
      </c>
      <c r="O16" s="9" t="s">
        <v>3</v>
      </c>
    </row>
    <row r="17" spans="2:20" ht="16">
      <c r="B17" s="1" t="s">
        <v>12</v>
      </c>
      <c r="C17" s="10" t="str">
        <f>C11</f>
        <v>DIVIDEND PER SHARE</v>
      </c>
      <c r="D17" s="11">
        <f>D5</f>
        <v>1</v>
      </c>
      <c r="E17" s="11">
        <f t="shared" ref="E17:M17" si="4">D17+1</f>
        <v>2</v>
      </c>
      <c r="F17" s="11">
        <f t="shared" si="4"/>
        <v>3</v>
      </c>
      <c r="G17" s="11">
        <f t="shared" si="4"/>
        <v>4</v>
      </c>
      <c r="H17" s="11">
        <f t="shared" si="4"/>
        <v>5</v>
      </c>
      <c r="I17" s="11">
        <f t="shared" si="4"/>
        <v>6</v>
      </c>
      <c r="J17" s="11">
        <f t="shared" si="4"/>
        <v>7</v>
      </c>
      <c r="K17" s="11">
        <f t="shared" si="4"/>
        <v>8</v>
      </c>
      <c r="L17" s="11">
        <f t="shared" si="4"/>
        <v>9</v>
      </c>
      <c r="M17" s="11">
        <f t="shared" si="4"/>
        <v>10</v>
      </c>
      <c r="N17" s="11">
        <f>N5</f>
        <v>10</v>
      </c>
      <c r="O17" s="12">
        <v>0.03</v>
      </c>
      <c r="P17" s="1" t="s">
        <v>6</v>
      </c>
    </row>
    <row r="18" spans="2:20" ht="16">
      <c r="B18" s="1" t="s">
        <v>23</v>
      </c>
      <c r="C18" s="14">
        <f>C6</f>
        <v>1.37</v>
      </c>
      <c r="D18" s="15">
        <f>C18*(1+$O$17)</f>
        <v>1.4111000000000002</v>
      </c>
      <c r="E18" s="15">
        <f>D18*(1+$O$17)</f>
        <v>1.4534330000000002</v>
      </c>
      <c r="F18" s="15">
        <f>E18*(1+$O$17)</f>
        <v>1.4970359900000003</v>
      </c>
      <c r="G18" s="15">
        <f>F18*(1+$O$17)</f>
        <v>1.5419470697000004</v>
      </c>
      <c r="H18" s="15">
        <f>G18*(1+$O$17)</f>
        <v>1.5882054817910005</v>
      </c>
      <c r="I18" s="15">
        <f>H18*(1+$O$18)</f>
        <v>1.6199695914268206</v>
      </c>
      <c r="J18" s="15">
        <f>I18*(1+$O$18)</f>
        <v>1.652368983255357</v>
      </c>
      <c r="K18" s="15">
        <f>J18*(1+$O$18)</f>
        <v>1.6854163629204642</v>
      </c>
      <c r="L18" s="15">
        <f>K18*(1+$O$18)</f>
        <v>1.7191246901788735</v>
      </c>
      <c r="M18" s="15">
        <f>L18*(1+$O$18)</f>
        <v>1.753507183982451</v>
      </c>
      <c r="N18" s="15">
        <f>M18*(1+O20)/(O19-O20)</f>
        <v>22.357216595776251</v>
      </c>
      <c r="O18" s="12">
        <v>0.02</v>
      </c>
      <c r="P18" s="13" t="s">
        <v>7</v>
      </c>
    </row>
    <row r="19" spans="2:20" ht="16">
      <c r="C19" s="16"/>
      <c r="D19" s="15">
        <f>D18*(1+$O$19)^($D$17-D17-1)</f>
        <v>1.2828181818181821</v>
      </c>
      <c r="E19" s="15">
        <f t="shared" ref="E19:N19" si="5">E18*(1+$O$19)^($D$17-E17-1)</f>
        <v>1.2011842975206612</v>
      </c>
      <c r="F19" s="15">
        <f t="shared" si="5"/>
        <v>1.1247452967693463</v>
      </c>
      <c r="G19" s="15">
        <f t="shared" si="5"/>
        <v>1.0531705960658424</v>
      </c>
      <c r="H19" s="15">
        <f t="shared" si="5"/>
        <v>0.98615064904347061</v>
      </c>
      <c r="I19" s="15">
        <f t="shared" si="5"/>
        <v>0.91443060184030922</v>
      </c>
      <c r="J19" s="15">
        <f t="shared" si="5"/>
        <v>0.84792655807010464</v>
      </c>
      <c r="K19" s="15">
        <f t="shared" si="5"/>
        <v>0.78625917202864259</v>
      </c>
      <c r="L19" s="15">
        <f t="shared" si="5"/>
        <v>0.72907668679019577</v>
      </c>
      <c r="M19" s="15">
        <f t="shared" si="5"/>
        <v>0.67605292775090875</v>
      </c>
      <c r="N19" s="15">
        <f t="shared" si="5"/>
        <v>8.6196748288240883</v>
      </c>
      <c r="O19" s="12">
        <f>O13</f>
        <v>0.1</v>
      </c>
      <c r="P19" s="1" t="s">
        <v>8</v>
      </c>
    </row>
    <row r="20" spans="2:20" ht="14" thickBot="1">
      <c r="C20" s="17" t="s">
        <v>11</v>
      </c>
      <c r="D20" s="18">
        <f>SUM(D19:N19)</f>
        <v>18.221489796521752</v>
      </c>
      <c r="E20" s="19"/>
      <c r="F20" s="19"/>
      <c r="G20" s="19"/>
      <c r="H20" s="19"/>
      <c r="I20" s="19"/>
      <c r="J20" s="19"/>
      <c r="K20" s="19"/>
      <c r="L20" s="19"/>
      <c r="M20" s="19"/>
      <c r="N20" s="19"/>
      <c r="O20" s="34">
        <v>0.02</v>
      </c>
      <c r="P20" s="1" t="s">
        <v>71</v>
      </c>
      <c r="S20" s="39">
        <f>N18/M18</f>
        <v>12.75</v>
      </c>
      <c r="T20" s="1" t="s">
        <v>75</v>
      </c>
    </row>
    <row r="21" spans="2:20" ht="14" thickBot="1"/>
    <row r="22" spans="2:20" ht="14" thickBot="1">
      <c r="C22" s="21" t="s">
        <v>13</v>
      </c>
      <c r="D22" s="22" t="s">
        <v>14</v>
      </c>
      <c r="E22" s="22" t="s">
        <v>15</v>
      </c>
      <c r="F22" s="23" t="s">
        <v>16</v>
      </c>
    </row>
    <row r="23" spans="2:20">
      <c r="C23" s="24" t="s">
        <v>17</v>
      </c>
      <c r="D23" s="25">
        <v>0.3</v>
      </c>
      <c r="E23" s="15">
        <f>D8</f>
        <v>39.338816986012944</v>
      </c>
      <c r="F23" s="26">
        <f>E23*D23</f>
        <v>11.801645095803883</v>
      </c>
    </row>
    <row r="24" spans="2:20">
      <c r="C24" s="24" t="s">
        <v>18</v>
      </c>
      <c r="D24" s="25">
        <v>0.4</v>
      </c>
      <c r="E24" s="15">
        <f>D14</f>
        <v>26.471731895330855</v>
      </c>
      <c r="F24" s="26">
        <f>E24*D24</f>
        <v>10.588692758132343</v>
      </c>
    </row>
    <row r="25" spans="2:20" ht="14" thickBot="1">
      <c r="C25" s="27" t="s">
        <v>19</v>
      </c>
      <c r="D25" s="28">
        <v>0.3</v>
      </c>
      <c r="E25" s="29">
        <f>D20</f>
        <v>18.221489796521752</v>
      </c>
      <c r="F25" s="30">
        <f>E25*D25</f>
        <v>5.4664469389565253</v>
      </c>
    </row>
    <row r="26" spans="2:20" ht="14" thickBot="1">
      <c r="E26" s="31" t="s">
        <v>20</v>
      </c>
      <c r="F26" s="32">
        <f>SUM(F23:F25)</f>
        <v>27.85678479289275</v>
      </c>
    </row>
    <row r="30" spans="2:20" ht="23">
      <c r="C30" s="35"/>
    </row>
  </sheetData>
  <conditionalFormatting sqref="D3">
    <cfRule type="containsText" dxfId="9" priority="1" operator="containsText" text="overvalued">
      <formula>NOT(ISERROR(SEARCH("overvalued",D3)))</formula>
    </cfRule>
    <cfRule type="containsText" dxfId="8" priority="2" operator="containsText" text="undervalued">
      <formula>NOT(ISERROR(SEARCH("undervalued",D3)))</formula>
    </cfRule>
  </conditionalFormatting>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7030A0"/>
  </sheetPr>
  <dimension ref="B1:T30"/>
  <sheetViews>
    <sheetView workbookViewId="0">
      <selection activeCell="O11" sqref="O11:O20"/>
    </sheetView>
  </sheetViews>
  <sheetFormatPr baseColWidth="10" defaultColWidth="11.5" defaultRowHeight="13"/>
  <cols>
    <col min="1" max="1" width="4.33203125" style="1" customWidth="1"/>
    <col min="2" max="2" width="11.5" style="1"/>
    <col min="3" max="3" width="23" style="1" customWidth="1"/>
    <col min="4" max="4" width="10.6640625" style="1" bestFit="1" customWidth="1"/>
    <col min="5" max="5" width="7.5" style="1" customWidth="1"/>
    <col min="6" max="6" width="9.6640625" style="1" customWidth="1"/>
    <col min="7" max="13" width="7" style="1" customWidth="1"/>
    <col min="14" max="14" width="10.6640625" style="1" bestFit="1" customWidth="1"/>
    <col min="15" max="15" width="11.5" style="1"/>
    <col min="16" max="16" width="20" style="1" customWidth="1"/>
    <col min="17" max="16384" width="11.5" style="1"/>
  </cols>
  <sheetData>
    <row r="1" spans="2:20">
      <c r="S1" s="2" t="s">
        <v>0</v>
      </c>
    </row>
    <row r="2" spans="2:20" ht="24">
      <c r="B2" s="36" t="str">
        <f ca="1">MID(CELL("filename",A1),FIND("]",CELL("filename",A1))+1,255)</f>
        <v>NYMellon</v>
      </c>
      <c r="C2" s="4"/>
      <c r="D2" s="3"/>
      <c r="P2"/>
      <c r="Q2"/>
      <c r="S2" s="5" t="s">
        <v>1</v>
      </c>
    </row>
    <row r="3" spans="2:20">
      <c r="D3" s="6"/>
    </row>
    <row r="4" spans="2:20" ht="29" thickBot="1">
      <c r="B4" s="7"/>
      <c r="N4" s="8" t="s">
        <v>2</v>
      </c>
      <c r="O4" s="9" t="s">
        <v>3</v>
      </c>
      <c r="Q4" s="1" t="s">
        <v>4</v>
      </c>
    </row>
    <row r="5" spans="2:20" ht="16">
      <c r="B5" s="1" t="s">
        <v>5</v>
      </c>
      <c r="C5" s="10" t="s">
        <v>82</v>
      </c>
      <c r="D5" s="11" t="s">
        <v>83</v>
      </c>
      <c r="E5" s="11" t="s">
        <v>84</v>
      </c>
      <c r="F5" s="11"/>
      <c r="G5" s="11"/>
      <c r="H5" s="11"/>
      <c r="I5" s="11"/>
      <c r="J5" s="11"/>
      <c r="K5" s="11"/>
      <c r="L5" s="11"/>
      <c r="M5" s="11"/>
      <c r="N5" s="11"/>
      <c r="O5" s="12"/>
      <c r="P5" s="1" t="s">
        <v>6</v>
      </c>
      <c r="R5" s="13"/>
    </row>
    <row r="6" spans="2:20" ht="16">
      <c r="B6" s="1" t="s">
        <v>21</v>
      </c>
      <c r="C6" s="14">
        <v>8.9</v>
      </c>
      <c r="D6" s="15">
        <v>47.5</v>
      </c>
      <c r="E6" s="15">
        <f>(D6-O7*100)*C6</f>
        <v>333.75</v>
      </c>
      <c r="F6" s="15"/>
      <c r="G6" s="15"/>
      <c r="H6" s="15"/>
      <c r="I6" s="15"/>
      <c r="J6" s="15"/>
      <c r="K6" s="15"/>
      <c r="L6" s="15"/>
      <c r="M6" s="15"/>
      <c r="N6" s="15">
        <f>E6/(O7*100-O8*100)</f>
        <v>83.4375</v>
      </c>
      <c r="O6" s="12"/>
      <c r="P6" s="13" t="s">
        <v>7</v>
      </c>
      <c r="S6"/>
      <c r="T6"/>
    </row>
    <row r="7" spans="2:20" ht="16">
      <c r="C7" s="16"/>
      <c r="D7" s="15"/>
      <c r="E7" s="15"/>
      <c r="F7" s="15"/>
      <c r="G7" s="15"/>
      <c r="H7" s="15"/>
      <c r="I7" s="15"/>
      <c r="J7" s="15"/>
      <c r="K7" s="15"/>
      <c r="L7" s="15"/>
      <c r="M7" s="15"/>
      <c r="N7" s="15"/>
      <c r="O7" s="12">
        <f>Dashboard!K1</f>
        <v>0.1</v>
      </c>
      <c r="P7" s="1" t="s">
        <v>8</v>
      </c>
      <c r="S7"/>
      <c r="T7"/>
    </row>
    <row r="8" spans="2:20" ht="14" thickBot="1">
      <c r="C8" s="17" t="s">
        <v>9</v>
      </c>
      <c r="D8" s="18">
        <f>C6+N6</f>
        <v>92.337500000000006</v>
      </c>
      <c r="E8" s="19"/>
      <c r="F8" s="19"/>
      <c r="G8" s="19"/>
      <c r="H8" s="19"/>
      <c r="I8" s="19"/>
      <c r="J8" s="19"/>
      <c r="K8" s="19"/>
      <c r="L8" s="19"/>
      <c r="M8" s="19"/>
      <c r="N8" s="19"/>
      <c r="O8" s="34">
        <v>0.06</v>
      </c>
      <c r="P8" s="1" t="s">
        <v>71</v>
      </c>
      <c r="R8" s="20"/>
      <c r="S8" s="39" t="e">
        <f>N6/M6</f>
        <v>#DIV/0!</v>
      </c>
      <c r="T8" s="1" t="s">
        <v>75</v>
      </c>
    </row>
    <row r="10" spans="2:20" ht="31" thickBot="1">
      <c r="N10" s="8" t="s">
        <v>2</v>
      </c>
      <c r="O10" s="9" t="s">
        <v>3</v>
      </c>
      <c r="R10" s="33"/>
    </row>
    <row r="11" spans="2:20" ht="16">
      <c r="B11" s="1" t="s">
        <v>10</v>
      </c>
      <c r="C11" s="10" t="s">
        <v>82</v>
      </c>
      <c r="D11" s="11" t="s">
        <v>83</v>
      </c>
      <c r="E11" s="11" t="s">
        <v>84</v>
      </c>
      <c r="F11" s="11"/>
      <c r="G11" s="11"/>
      <c r="H11" s="11"/>
      <c r="I11" s="11"/>
      <c r="J11" s="11"/>
      <c r="K11" s="11"/>
      <c r="L11" s="11"/>
      <c r="M11" s="11"/>
      <c r="N11" s="11"/>
      <c r="O11" s="12"/>
      <c r="P11" s="1" t="s">
        <v>6</v>
      </c>
    </row>
    <row r="12" spans="2:20" ht="16">
      <c r="B12" s="1" t="s">
        <v>22</v>
      </c>
      <c r="C12" s="14">
        <f>C6</f>
        <v>8.9</v>
      </c>
      <c r="D12" s="15">
        <f>D6</f>
        <v>47.5</v>
      </c>
      <c r="E12" s="15">
        <f>(D12-O13*100)*C12</f>
        <v>333.75</v>
      </c>
      <c r="F12" s="15"/>
      <c r="G12" s="15"/>
      <c r="H12" s="15"/>
      <c r="I12" s="15"/>
      <c r="J12" s="15"/>
      <c r="K12" s="15"/>
      <c r="L12" s="15"/>
      <c r="M12" s="15"/>
      <c r="N12" s="15">
        <f>E12/(O13*100-O14*100)</f>
        <v>55.625</v>
      </c>
      <c r="O12" s="12"/>
      <c r="P12" s="13" t="s">
        <v>7</v>
      </c>
    </row>
    <row r="13" spans="2:20" ht="16">
      <c r="C13" s="16"/>
      <c r="D13" s="15"/>
      <c r="E13" s="15"/>
      <c r="F13" s="15"/>
      <c r="G13" s="15"/>
      <c r="H13" s="15"/>
      <c r="I13" s="15"/>
      <c r="J13" s="15"/>
      <c r="K13" s="15"/>
      <c r="L13" s="15"/>
      <c r="M13" s="15"/>
      <c r="N13" s="15"/>
      <c r="O13" s="12">
        <f>O7</f>
        <v>0.1</v>
      </c>
      <c r="P13" s="1" t="s">
        <v>8</v>
      </c>
    </row>
    <row r="14" spans="2:20" ht="14" thickBot="1">
      <c r="C14" s="17" t="s">
        <v>11</v>
      </c>
      <c r="D14" s="18">
        <f>C12+N12</f>
        <v>64.525000000000006</v>
      </c>
      <c r="E14" s="19"/>
      <c r="F14" s="19"/>
      <c r="G14" s="19"/>
      <c r="H14" s="19"/>
      <c r="I14" s="19"/>
      <c r="J14" s="19"/>
      <c r="K14" s="19"/>
      <c r="L14" s="19"/>
      <c r="M14" s="19"/>
      <c r="N14" s="19"/>
      <c r="O14" s="34">
        <v>0.04</v>
      </c>
      <c r="P14" s="1" t="s">
        <v>71</v>
      </c>
      <c r="S14" s="39" t="e">
        <f>N12/M12</f>
        <v>#DIV/0!</v>
      </c>
      <c r="T14" s="1" t="s">
        <v>75</v>
      </c>
    </row>
    <row r="16" spans="2:20" ht="29" thickBot="1">
      <c r="N16" s="8" t="s">
        <v>2</v>
      </c>
      <c r="O16" s="9" t="s">
        <v>3</v>
      </c>
    </row>
    <row r="17" spans="2:20" ht="16">
      <c r="B17" s="1" t="s">
        <v>12</v>
      </c>
      <c r="C17" s="10" t="s">
        <v>82</v>
      </c>
      <c r="D17" s="11" t="s">
        <v>83</v>
      </c>
      <c r="E17" s="11" t="s">
        <v>84</v>
      </c>
      <c r="F17" s="11"/>
      <c r="G17" s="11"/>
      <c r="H17" s="11"/>
      <c r="I17" s="11"/>
      <c r="J17" s="11"/>
      <c r="K17" s="11"/>
      <c r="L17" s="11"/>
      <c r="M17" s="11"/>
      <c r="N17" s="11"/>
      <c r="O17" s="12"/>
      <c r="P17" s="1" t="s">
        <v>6</v>
      </c>
    </row>
    <row r="18" spans="2:20" ht="16">
      <c r="B18" s="1" t="s">
        <v>23</v>
      </c>
      <c r="C18" s="14">
        <f>C6</f>
        <v>8.9</v>
      </c>
      <c r="D18" s="15">
        <f>D6</f>
        <v>47.5</v>
      </c>
      <c r="E18" s="15">
        <f>(D18-O19*100)*C18</f>
        <v>333.75</v>
      </c>
      <c r="F18" s="15"/>
      <c r="G18" s="15"/>
      <c r="H18" s="15"/>
      <c r="I18" s="15"/>
      <c r="J18" s="15"/>
      <c r="K18" s="15"/>
      <c r="L18" s="15"/>
      <c r="M18" s="15"/>
      <c r="N18" s="15">
        <f>E18/(O19*100-O20*100)</f>
        <v>41.71875</v>
      </c>
      <c r="O18" s="12"/>
      <c r="P18" s="13" t="s">
        <v>7</v>
      </c>
    </row>
    <row r="19" spans="2:20" ht="16">
      <c r="C19" s="16"/>
      <c r="D19" s="15"/>
      <c r="E19" s="15"/>
      <c r="F19" s="15"/>
      <c r="G19" s="15"/>
      <c r="H19" s="15"/>
      <c r="I19" s="15"/>
      <c r="J19" s="15"/>
      <c r="K19" s="15"/>
      <c r="L19" s="15"/>
      <c r="M19" s="15"/>
      <c r="N19" s="15"/>
      <c r="O19" s="12">
        <f>O13</f>
        <v>0.1</v>
      </c>
      <c r="P19" s="1" t="s">
        <v>8</v>
      </c>
    </row>
    <row r="20" spans="2:20" ht="14" thickBot="1">
      <c r="C20" s="17" t="s">
        <v>11</v>
      </c>
      <c r="D20" s="18">
        <f>C18+N18</f>
        <v>50.618749999999999</v>
      </c>
      <c r="E20" s="19"/>
      <c r="F20" s="19"/>
      <c r="G20" s="19"/>
      <c r="H20" s="19"/>
      <c r="I20" s="19"/>
      <c r="J20" s="19"/>
      <c r="K20" s="19"/>
      <c r="L20" s="19"/>
      <c r="M20" s="19"/>
      <c r="N20" s="19"/>
      <c r="O20" s="34">
        <v>0.02</v>
      </c>
      <c r="P20" s="1" t="s">
        <v>71</v>
      </c>
      <c r="S20" s="39" t="e">
        <f>N18/M18</f>
        <v>#DIV/0!</v>
      </c>
      <c r="T20" s="1" t="s">
        <v>75</v>
      </c>
    </row>
    <row r="21" spans="2:20" ht="14" thickBot="1"/>
    <row r="22" spans="2:20" ht="14" thickBot="1">
      <c r="C22" s="21" t="s">
        <v>13</v>
      </c>
      <c r="D22" s="22" t="s">
        <v>14</v>
      </c>
      <c r="E22" s="22" t="s">
        <v>15</v>
      </c>
      <c r="F22" s="23" t="s">
        <v>16</v>
      </c>
    </row>
    <row r="23" spans="2:20">
      <c r="C23" s="24" t="s">
        <v>17</v>
      </c>
      <c r="D23" s="25">
        <v>0.3</v>
      </c>
      <c r="E23" s="15">
        <f>D8</f>
        <v>92.337500000000006</v>
      </c>
      <c r="F23" s="26">
        <f>E23*D23</f>
        <v>27.701250000000002</v>
      </c>
    </row>
    <row r="24" spans="2:20">
      <c r="C24" s="24" t="s">
        <v>18</v>
      </c>
      <c r="D24" s="25">
        <v>0.4</v>
      </c>
      <c r="E24" s="15">
        <f>D14</f>
        <v>64.525000000000006</v>
      </c>
      <c r="F24" s="26">
        <f>E24*D24</f>
        <v>25.810000000000002</v>
      </c>
    </row>
    <row r="25" spans="2:20" ht="14" thickBot="1">
      <c r="C25" s="27" t="s">
        <v>19</v>
      </c>
      <c r="D25" s="28">
        <v>0.3</v>
      </c>
      <c r="E25" s="29">
        <f>D20</f>
        <v>50.618749999999999</v>
      </c>
      <c r="F25" s="30">
        <f>E25*D25</f>
        <v>15.185624999999998</v>
      </c>
    </row>
    <row r="26" spans="2:20" ht="14" thickBot="1">
      <c r="E26" s="31" t="s">
        <v>20</v>
      </c>
      <c r="F26" s="32">
        <f>SUM(F23:F25)</f>
        <v>68.696875000000006</v>
      </c>
    </row>
    <row r="30" spans="2:20" ht="23">
      <c r="C30" s="35"/>
    </row>
  </sheetData>
  <conditionalFormatting sqref="D3">
    <cfRule type="containsText" dxfId="7" priority="1" operator="containsText" text="overvalued">
      <formula>NOT(ISERROR(SEARCH("overvalued",D3)))</formula>
    </cfRule>
    <cfRule type="containsText" dxfId="6" priority="2" operator="containsText" text="undervalued">
      <formula>NOT(ISERROR(SEARCH("undervalued",D3)))</formula>
    </cfRule>
  </conditionalFormatting>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7030A0"/>
  </sheetPr>
  <dimension ref="B1:T30"/>
  <sheetViews>
    <sheetView workbookViewId="0">
      <selection activeCell="O11" sqref="O11:O20"/>
    </sheetView>
  </sheetViews>
  <sheetFormatPr baseColWidth="10" defaultColWidth="11.5" defaultRowHeight="13"/>
  <cols>
    <col min="1" max="1" width="4.33203125" style="1" customWidth="1"/>
    <col min="2" max="2" width="11.5" style="1"/>
    <col min="3" max="3" width="23" style="1" customWidth="1"/>
    <col min="4" max="4" width="10.6640625" style="1" bestFit="1" customWidth="1"/>
    <col min="5" max="5" width="7.5" style="1" customWidth="1"/>
    <col min="6" max="6" width="9.6640625" style="1" customWidth="1"/>
    <col min="7" max="13" width="7" style="1" customWidth="1"/>
    <col min="14" max="14" width="10.6640625" style="1" bestFit="1" customWidth="1"/>
    <col min="15" max="15" width="11.5" style="1"/>
    <col min="16" max="16" width="20" style="1" customWidth="1"/>
    <col min="17" max="16384" width="11.5" style="1"/>
  </cols>
  <sheetData>
    <row r="1" spans="2:20">
      <c r="S1" s="2" t="s">
        <v>0</v>
      </c>
    </row>
    <row r="2" spans="2:20" ht="24">
      <c r="B2" s="36" t="str">
        <f ca="1">MID(CELL("filename",A1),FIND("]",CELL("filename",A1))+1,255)</f>
        <v>Scotia</v>
      </c>
      <c r="C2" s="4"/>
      <c r="D2" s="3"/>
      <c r="P2"/>
      <c r="Q2"/>
      <c r="S2" s="5" t="s">
        <v>1</v>
      </c>
    </row>
    <row r="3" spans="2:20">
      <c r="D3" s="6"/>
    </row>
    <row r="4" spans="2:20" ht="29" thickBot="1">
      <c r="B4" s="7"/>
      <c r="N4" s="8" t="s">
        <v>2</v>
      </c>
      <c r="O4" s="9" t="s">
        <v>3</v>
      </c>
      <c r="Q4" s="1" t="s">
        <v>4</v>
      </c>
    </row>
    <row r="5" spans="2:20" ht="16">
      <c r="B5" s="1" t="s">
        <v>5</v>
      </c>
      <c r="C5" s="10" t="s">
        <v>82</v>
      </c>
      <c r="D5" s="11" t="s">
        <v>83</v>
      </c>
      <c r="E5" s="11" t="s">
        <v>84</v>
      </c>
      <c r="F5" s="11"/>
      <c r="G5" s="11"/>
      <c r="H5" s="11"/>
      <c r="I5" s="11"/>
      <c r="J5" s="11"/>
      <c r="K5" s="11"/>
      <c r="L5" s="11"/>
      <c r="M5" s="11"/>
      <c r="N5" s="11"/>
      <c r="O5" s="12"/>
      <c r="P5" s="1" t="s">
        <v>6</v>
      </c>
      <c r="R5" s="13"/>
    </row>
    <row r="6" spans="2:20" ht="16">
      <c r="B6" s="1" t="s">
        <v>21</v>
      </c>
      <c r="C6" s="14">
        <v>14.7</v>
      </c>
      <c r="D6" s="15">
        <v>41.7</v>
      </c>
      <c r="E6" s="15">
        <f>(D6-O7*100)*C6</f>
        <v>465.99</v>
      </c>
      <c r="F6" s="15"/>
      <c r="G6" s="15"/>
      <c r="H6" s="15"/>
      <c r="I6" s="15"/>
      <c r="J6" s="15"/>
      <c r="K6" s="15"/>
      <c r="L6" s="15"/>
      <c r="M6" s="15"/>
      <c r="N6" s="15">
        <f>E6/(O7*100-O8*100)</f>
        <v>116.4975</v>
      </c>
      <c r="O6" s="12"/>
      <c r="P6" s="13" t="s">
        <v>7</v>
      </c>
      <c r="S6"/>
      <c r="T6"/>
    </row>
    <row r="7" spans="2:20" ht="16">
      <c r="C7" s="16"/>
      <c r="D7" s="15"/>
      <c r="E7" s="15"/>
      <c r="F7" s="15"/>
      <c r="G7" s="15"/>
      <c r="H7" s="15"/>
      <c r="I7" s="15"/>
      <c r="J7" s="15"/>
      <c r="K7" s="15"/>
      <c r="L7" s="15"/>
      <c r="M7" s="15"/>
      <c r="N7" s="15"/>
      <c r="O7" s="12">
        <f>Dashboard!K1</f>
        <v>0.1</v>
      </c>
      <c r="P7" s="1" t="s">
        <v>8</v>
      </c>
      <c r="S7"/>
      <c r="T7"/>
    </row>
    <row r="8" spans="2:20" ht="14" thickBot="1">
      <c r="C8" s="17" t="s">
        <v>9</v>
      </c>
      <c r="D8" s="18">
        <f>C6+N6</f>
        <v>131.19749999999999</v>
      </c>
      <c r="E8" s="19"/>
      <c r="F8" s="19"/>
      <c r="G8" s="19"/>
      <c r="H8" s="19"/>
      <c r="I8" s="19"/>
      <c r="J8" s="19"/>
      <c r="K8" s="19"/>
      <c r="L8" s="19"/>
      <c r="M8" s="19"/>
      <c r="N8" s="19"/>
      <c r="O8" s="34">
        <v>0.06</v>
      </c>
      <c r="P8" s="1" t="s">
        <v>71</v>
      </c>
      <c r="R8" s="20"/>
      <c r="S8" s="39" t="e">
        <f>N6/M6</f>
        <v>#DIV/0!</v>
      </c>
      <c r="T8" s="1" t="s">
        <v>75</v>
      </c>
    </row>
    <row r="10" spans="2:20" ht="31" thickBot="1">
      <c r="N10" s="8" t="s">
        <v>2</v>
      </c>
      <c r="O10" s="9" t="s">
        <v>3</v>
      </c>
      <c r="R10" s="33"/>
    </row>
    <row r="11" spans="2:20" ht="16">
      <c r="B11" s="1" t="s">
        <v>10</v>
      </c>
      <c r="C11" s="10" t="s">
        <v>82</v>
      </c>
      <c r="D11" s="11" t="s">
        <v>83</v>
      </c>
      <c r="E11" s="11" t="s">
        <v>84</v>
      </c>
      <c r="F11" s="11"/>
      <c r="G11" s="11"/>
      <c r="H11" s="11"/>
      <c r="I11" s="11"/>
      <c r="J11" s="11"/>
      <c r="K11" s="11"/>
      <c r="L11" s="11"/>
      <c r="M11" s="11"/>
      <c r="N11" s="11"/>
      <c r="O11" s="12"/>
      <c r="P11" s="1" t="s">
        <v>6</v>
      </c>
    </row>
    <row r="12" spans="2:20" ht="16">
      <c r="B12" s="1" t="s">
        <v>22</v>
      </c>
      <c r="C12" s="14">
        <f>C6</f>
        <v>14.7</v>
      </c>
      <c r="D12" s="15">
        <f>D6</f>
        <v>41.7</v>
      </c>
      <c r="E12" s="15">
        <f>(D12-O13*100)*C12</f>
        <v>465.99</v>
      </c>
      <c r="F12" s="15"/>
      <c r="G12" s="15"/>
      <c r="H12" s="15"/>
      <c r="I12" s="15"/>
      <c r="J12" s="15"/>
      <c r="K12" s="15"/>
      <c r="L12" s="15"/>
      <c r="M12" s="15"/>
      <c r="N12" s="15">
        <f>E12/(O13*100-O14*100)</f>
        <v>77.665000000000006</v>
      </c>
      <c r="O12" s="12"/>
      <c r="P12" s="13" t="s">
        <v>7</v>
      </c>
    </row>
    <row r="13" spans="2:20" ht="16">
      <c r="C13" s="16"/>
      <c r="D13" s="15"/>
      <c r="E13" s="15"/>
      <c r="F13" s="15"/>
      <c r="G13" s="15"/>
      <c r="H13" s="15"/>
      <c r="I13" s="15"/>
      <c r="J13" s="15"/>
      <c r="K13" s="15"/>
      <c r="L13" s="15"/>
      <c r="M13" s="15"/>
      <c r="N13" s="15"/>
      <c r="O13" s="12">
        <f>O7</f>
        <v>0.1</v>
      </c>
      <c r="P13" s="1" t="s">
        <v>8</v>
      </c>
    </row>
    <row r="14" spans="2:20" ht="14" thickBot="1">
      <c r="C14" s="17" t="s">
        <v>11</v>
      </c>
      <c r="D14" s="18">
        <f>C12+N12</f>
        <v>92.365000000000009</v>
      </c>
      <c r="E14" s="19"/>
      <c r="F14" s="19"/>
      <c r="G14" s="19"/>
      <c r="H14" s="19"/>
      <c r="I14" s="19"/>
      <c r="J14" s="19"/>
      <c r="K14" s="19"/>
      <c r="L14" s="19"/>
      <c r="M14" s="19"/>
      <c r="N14" s="19"/>
      <c r="O14" s="34">
        <v>0.04</v>
      </c>
      <c r="P14" s="1" t="s">
        <v>71</v>
      </c>
      <c r="S14" s="39" t="e">
        <f>N12/M12</f>
        <v>#DIV/0!</v>
      </c>
      <c r="T14" s="1" t="s">
        <v>75</v>
      </c>
    </row>
    <row r="16" spans="2:20" ht="29" thickBot="1">
      <c r="N16" s="8" t="s">
        <v>2</v>
      </c>
      <c r="O16" s="9" t="s">
        <v>3</v>
      </c>
    </row>
    <row r="17" spans="2:20" ht="16">
      <c r="B17" s="1" t="s">
        <v>12</v>
      </c>
      <c r="C17" s="10" t="s">
        <v>82</v>
      </c>
      <c r="D17" s="11" t="s">
        <v>83</v>
      </c>
      <c r="E17" s="11" t="s">
        <v>84</v>
      </c>
      <c r="F17" s="11"/>
      <c r="G17" s="11"/>
      <c r="H17" s="11"/>
      <c r="I17" s="11"/>
      <c r="J17" s="11"/>
      <c r="K17" s="11"/>
      <c r="L17" s="11"/>
      <c r="M17" s="11"/>
      <c r="N17" s="11"/>
      <c r="O17" s="12"/>
      <c r="P17" s="1" t="s">
        <v>6</v>
      </c>
    </row>
    <row r="18" spans="2:20" ht="16">
      <c r="B18" s="1" t="s">
        <v>23</v>
      </c>
      <c r="C18" s="14">
        <f>C6</f>
        <v>14.7</v>
      </c>
      <c r="D18" s="15">
        <f>D6</f>
        <v>41.7</v>
      </c>
      <c r="E18" s="15">
        <f>(D18-O19*100)*C18</f>
        <v>465.99</v>
      </c>
      <c r="F18" s="15"/>
      <c r="G18" s="15"/>
      <c r="H18" s="15"/>
      <c r="I18" s="15"/>
      <c r="J18" s="15"/>
      <c r="K18" s="15"/>
      <c r="L18" s="15"/>
      <c r="M18" s="15"/>
      <c r="N18" s="15">
        <f>E18/(O19*100-O20*100)</f>
        <v>58.248750000000001</v>
      </c>
      <c r="O18" s="12"/>
      <c r="P18" s="13" t="s">
        <v>7</v>
      </c>
    </row>
    <row r="19" spans="2:20" ht="16">
      <c r="C19" s="16"/>
      <c r="D19" s="15"/>
      <c r="E19" s="15"/>
      <c r="F19" s="15"/>
      <c r="G19" s="15"/>
      <c r="H19" s="15"/>
      <c r="I19" s="15"/>
      <c r="J19" s="15"/>
      <c r="K19" s="15"/>
      <c r="L19" s="15"/>
      <c r="M19" s="15"/>
      <c r="N19" s="15"/>
      <c r="O19" s="12">
        <f>O13</f>
        <v>0.1</v>
      </c>
      <c r="P19" s="1" t="s">
        <v>8</v>
      </c>
    </row>
    <row r="20" spans="2:20" ht="14" thickBot="1">
      <c r="C20" s="17" t="s">
        <v>11</v>
      </c>
      <c r="D20" s="18">
        <f>C18+N18</f>
        <v>72.948750000000004</v>
      </c>
      <c r="E20" s="19"/>
      <c r="F20" s="19"/>
      <c r="G20" s="19"/>
      <c r="H20" s="19"/>
      <c r="I20" s="19"/>
      <c r="J20" s="19"/>
      <c r="K20" s="19"/>
      <c r="L20" s="19"/>
      <c r="M20" s="19"/>
      <c r="N20" s="19"/>
      <c r="O20" s="34">
        <v>0.02</v>
      </c>
      <c r="P20" s="1" t="s">
        <v>71</v>
      </c>
      <c r="S20" s="39" t="e">
        <f>N18/M18</f>
        <v>#DIV/0!</v>
      </c>
      <c r="T20" s="1" t="s">
        <v>75</v>
      </c>
    </row>
    <row r="21" spans="2:20" ht="14" thickBot="1"/>
    <row r="22" spans="2:20" ht="14" thickBot="1">
      <c r="C22" s="21" t="s">
        <v>13</v>
      </c>
      <c r="D22" s="22" t="s">
        <v>14</v>
      </c>
      <c r="E22" s="22" t="s">
        <v>15</v>
      </c>
      <c r="F22" s="23" t="s">
        <v>16</v>
      </c>
    </row>
    <row r="23" spans="2:20">
      <c r="C23" s="24" t="s">
        <v>17</v>
      </c>
      <c r="D23" s="25">
        <v>0.3</v>
      </c>
      <c r="E23" s="15">
        <f>D8</f>
        <v>131.19749999999999</v>
      </c>
      <c r="F23" s="26">
        <f>E23*D23</f>
        <v>39.359249999999996</v>
      </c>
    </row>
    <row r="24" spans="2:20">
      <c r="C24" s="24" t="s">
        <v>18</v>
      </c>
      <c r="D24" s="25">
        <v>0.4</v>
      </c>
      <c r="E24" s="15">
        <f>D14</f>
        <v>92.365000000000009</v>
      </c>
      <c r="F24" s="26">
        <f>E24*D24</f>
        <v>36.946000000000005</v>
      </c>
    </row>
    <row r="25" spans="2:20" ht="14" thickBot="1">
      <c r="C25" s="27" t="s">
        <v>19</v>
      </c>
      <c r="D25" s="28">
        <v>0.3</v>
      </c>
      <c r="E25" s="29">
        <f>D20</f>
        <v>72.948750000000004</v>
      </c>
      <c r="F25" s="30">
        <f>E25*D25</f>
        <v>21.884625</v>
      </c>
    </row>
    <row r="26" spans="2:20" ht="14" thickBot="1">
      <c r="E26" s="31" t="s">
        <v>20</v>
      </c>
      <c r="F26" s="32">
        <f>SUM(F23:F25)</f>
        <v>98.189875000000001</v>
      </c>
    </row>
    <row r="30" spans="2:20" ht="23">
      <c r="C30" s="35"/>
    </row>
  </sheetData>
  <conditionalFormatting sqref="D3">
    <cfRule type="containsText" dxfId="5" priority="1" operator="containsText" text="overvalued">
      <formula>NOT(ISERROR(SEARCH("overvalued",D3)))</formula>
    </cfRule>
    <cfRule type="containsText" dxfId="4" priority="2" operator="containsText" text="undervalued">
      <formula>NOT(ISERROR(SEARCH("undervalued",D3)))</formula>
    </cfRule>
  </conditionalFormatting>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B1:T30"/>
  <sheetViews>
    <sheetView workbookViewId="0">
      <selection activeCell="O7" sqref="O7"/>
    </sheetView>
  </sheetViews>
  <sheetFormatPr baseColWidth="10" defaultColWidth="11.5" defaultRowHeight="13"/>
  <cols>
    <col min="1" max="1" width="4.33203125" style="1" customWidth="1"/>
    <col min="2" max="2" width="11.5" style="1"/>
    <col min="3" max="3" width="23" style="1" customWidth="1"/>
    <col min="4" max="4" width="10.6640625" style="1" bestFit="1" customWidth="1"/>
    <col min="5" max="5" width="7.5" style="1" customWidth="1"/>
    <col min="6" max="6" width="9.6640625" style="1" customWidth="1"/>
    <col min="7" max="13" width="7" style="1" customWidth="1"/>
    <col min="14" max="14" width="10.6640625" style="1" bestFit="1" customWidth="1"/>
    <col min="15" max="15" width="11.5" style="1"/>
    <col min="16" max="16" width="20" style="1" customWidth="1"/>
    <col min="17" max="16384" width="11.5" style="1"/>
  </cols>
  <sheetData>
    <row r="1" spans="2:20">
      <c r="S1" s="2" t="s">
        <v>0</v>
      </c>
    </row>
    <row r="2" spans="2:20" ht="24">
      <c r="B2" s="36" t="str">
        <f ca="1">MID(CELL("filename",A1),FIND("]",CELL("filename",A1))+1,255)</f>
        <v>TransDigm</v>
      </c>
      <c r="C2" s="4"/>
      <c r="D2" s="3"/>
      <c r="P2"/>
      <c r="Q2"/>
      <c r="S2" s="5" t="s">
        <v>1</v>
      </c>
    </row>
    <row r="3" spans="2:20">
      <c r="D3" s="6"/>
    </row>
    <row r="4" spans="2:20" ht="29" thickBot="1">
      <c r="B4" s="7"/>
      <c r="N4" s="8" t="s">
        <v>2</v>
      </c>
      <c r="O4" s="9" t="s">
        <v>3</v>
      </c>
      <c r="Q4" s="1" t="s">
        <v>4</v>
      </c>
    </row>
    <row r="5" spans="2:20" ht="16">
      <c r="B5" s="1" t="s">
        <v>5</v>
      </c>
      <c r="C5" s="10" t="s">
        <v>24</v>
      </c>
      <c r="D5" s="11">
        <v>1</v>
      </c>
      <c r="E5" s="11">
        <f t="shared" ref="E5:M5" si="0">D5+1</f>
        <v>2</v>
      </c>
      <c r="F5" s="11">
        <f t="shared" si="0"/>
        <v>3</v>
      </c>
      <c r="G5" s="11">
        <f t="shared" si="0"/>
        <v>4</v>
      </c>
      <c r="H5" s="11">
        <f t="shared" si="0"/>
        <v>5</v>
      </c>
      <c r="I5" s="11">
        <f t="shared" si="0"/>
        <v>6</v>
      </c>
      <c r="J5" s="11">
        <f t="shared" si="0"/>
        <v>7</v>
      </c>
      <c r="K5" s="11">
        <f t="shared" si="0"/>
        <v>8</v>
      </c>
      <c r="L5" s="11">
        <f t="shared" si="0"/>
        <v>9</v>
      </c>
      <c r="M5" s="11">
        <f t="shared" si="0"/>
        <v>10</v>
      </c>
      <c r="N5" s="11">
        <v>10</v>
      </c>
      <c r="O5" s="12">
        <v>0.18</v>
      </c>
      <c r="P5" s="1" t="s">
        <v>6</v>
      </c>
      <c r="R5" s="13"/>
    </row>
    <row r="6" spans="2:20" ht="16">
      <c r="B6" s="1" t="s">
        <v>21</v>
      </c>
      <c r="C6" s="14">
        <v>13.84</v>
      </c>
      <c r="D6" s="15">
        <f>C6*(1+$O$5)</f>
        <v>16.331199999999999</v>
      </c>
      <c r="E6" s="15">
        <f>D6*(1+$O$5)</f>
        <v>19.270815999999996</v>
      </c>
      <c r="F6" s="15">
        <f>E6*(1+$O$5)</f>
        <v>22.739562879999994</v>
      </c>
      <c r="G6" s="15">
        <f>F6*(1+$O$5)</f>
        <v>26.832684198399992</v>
      </c>
      <c r="H6" s="15">
        <f>G6*(1+$O$5)</f>
        <v>31.662567354111989</v>
      </c>
      <c r="I6" s="15">
        <f>H6*(1+$O$6)</f>
        <v>36.411952457228786</v>
      </c>
      <c r="J6" s="15">
        <f>I6*(1+$O$6)</f>
        <v>41.873745325813097</v>
      </c>
      <c r="K6" s="15">
        <f>J6*(1+$O$6)</f>
        <v>48.154807124685057</v>
      </c>
      <c r="L6" s="15">
        <f>K6*(1+$O$6)</f>
        <v>55.378028193387813</v>
      </c>
      <c r="M6" s="15">
        <f>L6*(1+$O$6)</f>
        <v>63.684732422395982</v>
      </c>
      <c r="N6" s="15">
        <f>M6*(1+O8)/(O7-O8)</f>
        <v>1687.6454091934932</v>
      </c>
      <c r="O6" s="12">
        <v>0.15</v>
      </c>
      <c r="P6" s="13" t="s">
        <v>7</v>
      </c>
      <c r="S6"/>
      <c r="T6"/>
    </row>
    <row r="7" spans="2:20" ht="16">
      <c r="C7" s="16"/>
      <c r="D7" s="15">
        <f>D6*(1+$O$7)^($D$5-D5-1)</f>
        <v>14.846545454545453</v>
      </c>
      <c r="E7" s="15">
        <f t="shared" ref="E7:N7" si="1">E6*(1+$O$7)^($D$5-E5-1)</f>
        <v>15.926294214876028</v>
      </c>
      <c r="F7" s="15">
        <f t="shared" si="1"/>
        <v>17.084570157776099</v>
      </c>
      <c r="G7" s="15">
        <f t="shared" si="1"/>
        <v>18.327084351068905</v>
      </c>
      <c r="H7" s="15">
        <f t="shared" si="1"/>
        <v>19.659963212964822</v>
      </c>
      <c r="I7" s="15">
        <f t="shared" si="1"/>
        <v>20.553597904463224</v>
      </c>
      <c r="J7" s="15">
        <f t="shared" si="1"/>
        <v>21.487852354666089</v>
      </c>
      <c r="K7" s="15">
        <f t="shared" si="1"/>
        <v>22.464572916241817</v>
      </c>
      <c r="L7" s="15">
        <f t="shared" si="1"/>
        <v>23.485689866980081</v>
      </c>
      <c r="M7" s="15">
        <f t="shared" si="1"/>
        <v>24.55322122457008</v>
      </c>
      <c r="N7" s="15">
        <f t="shared" si="1"/>
        <v>650.66036245110706</v>
      </c>
      <c r="O7" s="12">
        <f>Dashboard!K1</f>
        <v>0.1</v>
      </c>
      <c r="P7" s="1" t="s">
        <v>8</v>
      </c>
      <c r="S7"/>
      <c r="T7"/>
    </row>
    <row r="8" spans="2:20" ht="14" thickBot="1">
      <c r="C8" s="17" t="s">
        <v>9</v>
      </c>
      <c r="D8" s="18">
        <f>SUM(D7:N7)</f>
        <v>849.04975410925965</v>
      </c>
      <c r="E8" s="19"/>
      <c r="F8" s="19"/>
      <c r="G8" s="19"/>
      <c r="H8" s="19"/>
      <c r="I8" s="19"/>
      <c r="J8" s="19"/>
      <c r="K8" s="19"/>
      <c r="L8" s="19"/>
      <c r="M8" s="19"/>
      <c r="N8" s="19"/>
      <c r="O8" s="34">
        <v>0.06</v>
      </c>
      <c r="P8" s="1" t="s">
        <v>71</v>
      </c>
      <c r="R8" s="20"/>
      <c r="S8" s="39">
        <f>N6/M6</f>
        <v>26.499999999999993</v>
      </c>
      <c r="T8" s="1" t="s">
        <v>75</v>
      </c>
    </row>
    <row r="10" spans="2:20" ht="31" thickBot="1">
      <c r="N10" s="8" t="s">
        <v>2</v>
      </c>
      <c r="O10" s="9" t="s">
        <v>3</v>
      </c>
      <c r="R10" s="33"/>
    </row>
    <row r="11" spans="2:20" ht="16">
      <c r="B11" s="1" t="s">
        <v>10</v>
      </c>
      <c r="C11" s="10" t="str">
        <f>C5</f>
        <v>FCF PER SHARE</v>
      </c>
      <c r="D11" s="11">
        <f>D5</f>
        <v>1</v>
      </c>
      <c r="E11" s="11">
        <f t="shared" ref="E11:M11" si="2">D11+1</f>
        <v>2</v>
      </c>
      <c r="F11" s="11">
        <f t="shared" si="2"/>
        <v>3</v>
      </c>
      <c r="G11" s="11">
        <f t="shared" si="2"/>
        <v>4</v>
      </c>
      <c r="H11" s="11">
        <f t="shared" si="2"/>
        <v>5</v>
      </c>
      <c r="I11" s="11">
        <f t="shared" si="2"/>
        <v>6</v>
      </c>
      <c r="J11" s="11">
        <f t="shared" si="2"/>
        <v>7</v>
      </c>
      <c r="K11" s="11">
        <f t="shared" si="2"/>
        <v>8</v>
      </c>
      <c r="L11" s="11">
        <f t="shared" si="2"/>
        <v>9</v>
      </c>
      <c r="M11" s="11">
        <f t="shared" si="2"/>
        <v>10</v>
      </c>
      <c r="N11" s="11">
        <f>N5</f>
        <v>10</v>
      </c>
      <c r="O11" s="12">
        <v>0.13</v>
      </c>
      <c r="P11" s="1" t="s">
        <v>6</v>
      </c>
    </row>
    <row r="12" spans="2:20" ht="16">
      <c r="B12" s="1" t="s">
        <v>22</v>
      </c>
      <c r="C12" s="14">
        <f>C6</f>
        <v>13.84</v>
      </c>
      <c r="D12" s="15">
        <f>C12*(1+$O$11)</f>
        <v>15.639199999999999</v>
      </c>
      <c r="E12" s="15">
        <f>D12*(1+$O$11)</f>
        <v>17.672295999999996</v>
      </c>
      <c r="F12" s="15">
        <f>E12*(1+$O$11)</f>
        <v>19.969694479999994</v>
      </c>
      <c r="G12" s="15">
        <f>F12*(1+$O$11)</f>
        <v>22.56575476239999</v>
      </c>
      <c r="H12" s="15">
        <f>G12*(1+$O$11)</f>
        <v>25.499302881511987</v>
      </c>
      <c r="I12" s="15">
        <f>H12*(1+$O$12)</f>
        <v>28.049233169663189</v>
      </c>
      <c r="J12" s="15">
        <f>I12*(1+$O$12)</f>
        <v>30.85415648662951</v>
      </c>
      <c r="K12" s="15">
        <f>J12*(1+$O$12)</f>
        <v>33.939572135292465</v>
      </c>
      <c r="L12" s="15">
        <f>K12*(1+$O$12)</f>
        <v>37.333529348821713</v>
      </c>
      <c r="M12" s="15">
        <f>L12*(1+$O$12)</f>
        <v>41.06688228370389</v>
      </c>
      <c r="N12" s="15">
        <f>M12*(1+O14)/(O13-O14)</f>
        <v>711.82595958420075</v>
      </c>
      <c r="O12" s="12">
        <v>0.1</v>
      </c>
      <c r="P12" s="13" t="s">
        <v>7</v>
      </c>
    </row>
    <row r="13" spans="2:20" ht="16">
      <c r="C13" s="16"/>
      <c r="D13" s="15">
        <f>D12*(1+$O$13)^($D$11-D11-1)</f>
        <v>14.217454545454544</v>
      </c>
      <c r="E13" s="15">
        <f t="shared" ref="E13:M13" si="3">E12*(1+$O$7)^($D$5-E11-1)</f>
        <v>14.605203305785119</v>
      </c>
      <c r="F13" s="15">
        <f t="shared" si="3"/>
        <v>15.003527032306527</v>
      </c>
      <c r="G13" s="15">
        <f t="shared" si="3"/>
        <v>15.412714133187613</v>
      </c>
      <c r="H13" s="15">
        <f t="shared" si="3"/>
        <v>15.833060882274545</v>
      </c>
      <c r="I13" s="15">
        <f t="shared" si="3"/>
        <v>15.833060882274546</v>
      </c>
      <c r="J13" s="15">
        <f t="shared" si="3"/>
        <v>15.833060882274545</v>
      </c>
      <c r="K13" s="15">
        <f t="shared" si="3"/>
        <v>15.833060882274546</v>
      </c>
      <c r="L13" s="15">
        <f t="shared" si="3"/>
        <v>15.833060882274546</v>
      </c>
      <c r="M13" s="15">
        <f t="shared" si="3"/>
        <v>15.833060882274548</v>
      </c>
      <c r="N13" s="15">
        <f>N12*(1+$O$7)^($D$5-N11-1)</f>
        <v>274.43972195942547</v>
      </c>
      <c r="O13" s="12">
        <f>O7</f>
        <v>0.1</v>
      </c>
      <c r="P13" s="1" t="s">
        <v>8</v>
      </c>
    </row>
    <row r="14" spans="2:20" ht="14" thickBot="1">
      <c r="C14" s="17" t="s">
        <v>11</v>
      </c>
      <c r="D14" s="18">
        <f>SUM(D13:N13)</f>
        <v>428.67698626980655</v>
      </c>
      <c r="E14" s="19"/>
      <c r="F14" s="19"/>
      <c r="G14" s="19"/>
      <c r="H14" s="19"/>
      <c r="I14" s="19"/>
      <c r="J14" s="19"/>
      <c r="K14" s="19"/>
      <c r="L14" s="19"/>
      <c r="M14" s="19"/>
      <c r="N14" s="19"/>
      <c r="O14" s="34">
        <v>0.04</v>
      </c>
      <c r="P14" s="1" t="s">
        <v>71</v>
      </c>
      <c r="S14" s="39">
        <f>N12/M12</f>
        <v>17.333333333333332</v>
      </c>
      <c r="T14" s="1" t="s">
        <v>75</v>
      </c>
    </row>
    <row r="16" spans="2:20" ht="29" thickBot="1">
      <c r="N16" s="8" t="s">
        <v>2</v>
      </c>
      <c r="O16" s="9" t="s">
        <v>3</v>
      </c>
    </row>
    <row r="17" spans="2:20" ht="16">
      <c r="B17" s="1" t="s">
        <v>12</v>
      </c>
      <c r="C17" s="10" t="str">
        <f>C11</f>
        <v>FCF PER SHARE</v>
      </c>
      <c r="D17" s="11">
        <f>D5</f>
        <v>1</v>
      </c>
      <c r="E17" s="11">
        <f t="shared" ref="E17:M17" si="4">D17+1</f>
        <v>2</v>
      </c>
      <c r="F17" s="11">
        <f t="shared" si="4"/>
        <v>3</v>
      </c>
      <c r="G17" s="11">
        <f t="shared" si="4"/>
        <v>4</v>
      </c>
      <c r="H17" s="11">
        <f t="shared" si="4"/>
        <v>5</v>
      </c>
      <c r="I17" s="11">
        <f t="shared" si="4"/>
        <v>6</v>
      </c>
      <c r="J17" s="11">
        <f t="shared" si="4"/>
        <v>7</v>
      </c>
      <c r="K17" s="11">
        <f t="shared" si="4"/>
        <v>8</v>
      </c>
      <c r="L17" s="11">
        <f t="shared" si="4"/>
        <v>9</v>
      </c>
      <c r="M17" s="11">
        <f t="shared" si="4"/>
        <v>10</v>
      </c>
      <c r="N17" s="11">
        <f>N5</f>
        <v>10</v>
      </c>
      <c r="O17" s="12">
        <v>0.08</v>
      </c>
      <c r="P17" s="1" t="s">
        <v>6</v>
      </c>
    </row>
    <row r="18" spans="2:20" ht="16">
      <c r="B18" s="1" t="s">
        <v>23</v>
      </c>
      <c r="C18" s="14">
        <f>C6</f>
        <v>13.84</v>
      </c>
      <c r="D18" s="15">
        <f>C18*(1+$O$17)</f>
        <v>14.9472</v>
      </c>
      <c r="E18" s="15">
        <f>D18*(1+$O$17)</f>
        <v>16.142976000000001</v>
      </c>
      <c r="F18" s="15">
        <f>E18*(1+$O$17)</f>
        <v>17.434414080000003</v>
      </c>
      <c r="G18" s="15">
        <f>F18*(1+$O$17)</f>
        <v>18.829167206400005</v>
      </c>
      <c r="H18" s="15">
        <f>G18*(1+$O$17)</f>
        <v>20.335500582912005</v>
      </c>
      <c r="I18" s="15">
        <f>H18*(1+$O$18)</f>
        <v>21.352275612057607</v>
      </c>
      <c r="J18" s="15">
        <f>I18*(1+$O$18)</f>
        <v>22.419889392660487</v>
      </c>
      <c r="K18" s="15">
        <f>J18*(1+$O$18)</f>
        <v>23.540883862293512</v>
      </c>
      <c r="L18" s="15">
        <f>K18*(1+$O$18)</f>
        <v>24.717928055408187</v>
      </c>
      <c r="M18" s="15">
        <f>L18*(1+$O$18)</f>
        <v>25.953824458178598</v>
      </c>
      <c r="N18" s="15">
        <f>M18*(1+O20)/(O19-O20)</f>
        <v>330.91126184177716</v>
      </c>
      <c r="O18" s="12">
        <v>0.05</v>
      </c>
      <c r="P18" s="13" t="s">
        <v>7</v>
      </c>
    </row>
    <row r="19" spans="2:20" ht="16">
      <c r="C19" s="16"/>
      <c r="D19" s="15">
        <f>D18*(1+$O$19)^($D$17-D17-1)</f>
        <v>13.588363636363637</v>
      </c>
      <c r="E19" s="15">
        <f t="shared" ref="E19:N19" si="5">E18*(1+$O$19)^($D$17-E17-1)</f>
        <v>13.341302479338843</v>
      </c>
      <c r="F19" s="15">
        <f t="shared" si="5"/>
        <v>13.098733343350863</v>
      </c>
      <c r="G19" s="15">
        <f t="shared" si="5"/>
        <v>12.86057455528994</v>
      </c>
      <c r="H19" s="15">
        <f t="shared" si="5"/>
        <v>12.626745927011939</v>
      </c>
      <c r="I19" s="15">
        <f t="shared" si="5"/>
        <v>12.052802930329579</v>
      </c>
      <c r="J19" s="15">
        <f t="shared" si="5"/>
        <v>11.504948251678231</v>
      </c>
      <c r="K19" s="15">
        <f t="shared" si="5"/>
        <v>10.981996058420131</v>
      </c>
      <c r="L19" s="15">
        <f t="shared" si="5"/>
        <v>10.482814419401032</v>
      </c>
      <c r="M19" s="15">
        <f t="shared" si="5"/>
        <v>10.006322854882804</v>
      </c>
      <c r="N19" s="15">
        <f t="shared" si="5"/>
        <v>127.58061639975577</v>
      </c>
      <c r="O19" s="12">
        <f>O13</f>
        <v>0.1</v>
      </c>
      <c r="P19" s="1" t="s">
        <v>8</v>
      </c>
    </row>
    <row r="20" spans="2:20" ht="14" thickBot="1">
      <c r="C20" s="17" t="s">
        <v>11</v>
      </c>
      <c r="D20" s="18">
        <f>SUM(D19:N19)</f>
        <v>248.12522085582279</v>
      </c>
      <c r="E20" s="19"/>
      <c r="F20" s="19"/>
      <c r="G20" s="19"/>
      <c r="H20" s="19"/>
      <c r="I20" s="19"/>
      <c r="J20" s="19"/>
      <c r="K20" s="19"/>
      <c r="L20" s="19"/>
      <c r="M20" s="19"/>
      <c r="N20" s="19"/>
      <c r="O20" s="34">
        <v>0.02</v>
      </c>
      <c r="P20" s="1" t="s">
        <v>71</v>
      </c>
      <c r="S20" s="39">
        <f>N18/M18</f>
        <v>12.750000000000002</v>
      </c>
      <c r="T20" s="1" t="s">
        <v>75</v>
      </c>
    </row>
    <row r="21" spans="2:20" ht="14" thickBot="1"/>
    <row r="22" spans="2:20" ht="14" thickBot="1">
      <c r="C22" s="21" t="s">
        <v>13</v>
      </c>
      <c r="D22" s="22" t="s">
        <v>14</v>
      </c>
      <c r="E22" s="22" t="s">
        <v>15</v>
      </c>
      <c r="F22" s="23" t="s">
        <v>16</v>
      </c>
    </row>
    <row r="23" spans="2:20">
      <c r="C23" s="24" t="s">
        <v>17</v>
      </c>
      <c r="D23" s="25">
        <v>0.3</v>
      </c>
      <c r="E23" s="15">
        <f>D8</f>
        <v>849.04975410925965</v>
      </c>
      <c r="F23" s="26">
        <f>E23*D23</f>
        <v>254.71492623277788</v>
      </c>
    </row>
    <row r="24" spans="2:20">
      <c r="C24" s="24" t="s">
        <v>18</v>
      </c>
      <c r="D24" s="25">
        <v>0.4</v>
      </c>
      <c r="E24" s="15">
        <f>D14</f>
        <v>428.67698626980655</v>
      </c>
      <c r="F24" s="26">
        <f>E24*D24</f>
        <v>171.47079450792262</v>
      </c>
    </row>
    <row r="25" spans="2:20" ht="14" thickBot="1">
      <c r="C25" s="27" t="s">
        <v>19</v>
      </c>
      <c r="D25" s="28">
        <v>0.3</v>
      </c>
      <c r="E25" s="29">
        <f>D20</f>
        <v>248.12522085582279</v>
      </c>
      <c r="F25" s="30">
        <f>E25*D25</f>
        <v>74.437566256746834</v>
      </c>
    </row>
    <row r="26" spans="2:20" ht="14" thickBot="1">
      <c r="E26" s="31" t="s">
        <v>20</v>
      </c>
      <c r="F26" s="32">
        <f>SUM(F23:F25)</f>
        <v>500.62328699744734</v>
      </c>
    </row>
    <row r="30" spans="2:20" ht="23">
      <c r="C30" s="35"/>
    </row>
  </sheetData>
  <conditionalFormatting sqref="D3">
    <cfRule type="containsText" dxfId="3" priority="1" operator="containsText" text="overvalued">
      <formula>NOT(ISERROR(SEARCH("overvalued",D3)))</formula>
    </cfRule>
    <cfRule type="containsText" dxfId="2" priority="2" operator="containsText" text="undervalued">
      <formula>NOT(ISERROR(SEARCH("undervalued",D3)))</formula>
    </cfRule>
  </conditionalFormatting>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92D050"/>
  </sheetPr>
  <dimension ref="B1:T30"/>
  <sheetViews>
    <sheetView workbookViewId="0">
      <selection activeCell="O21" sqref="O21"/>
    </sheetView>
  </sheetViews>
  <sheetFormatPr baseColWidth="10" defaultColWidth="11.5" defaultRowHeight="13"/>
  <cols>
    <col min="1" max="1" width="4.33203125" style="1" customWidth="1"/>
    <col min="2" max="2" width="11.5" style="1"/>
    <col min="3" max="3" width="23" style="1" customWidth="1"/>
    <col min="4" max="4" width="10.6640625" style="1" bestFit="1" customWidth="1"/>
    <col min="5" max="5" width="7.5" style="1" customWidth="1"/>
    <col min="6" max="6" width="9.6640625" style="1" customWidth="1"/>
    <col min="7" max="13" width="7" style="1" customWidth="1"/>
    <col min="14" max="14" width="10.6640625" style="1" bestFit="1" customWidth="1"/>
    <col min="15" max="15" width="11.5" style="1"/>
    <col min="16" max="16" width="20" style="1" customWidth="1"/>
    <col min="17" max="16384" width="11.5" style="1"/>
  </cols>
  <sheetData>
    <row r="1" spans="2:20">
      <c r="S1" s="2" t="s">
        <v>0</v>
      </c>
    </row>
    <row r="2" spans="2:20" ht="24">
      <c r="B2" s="36" t="str">
        <f ca="1">MID(CELL("filename",A1),FIND("]",CELL("filename",A1))+1,255)</f>
        <v>Visa</v>
      </c>
      <c r="C2" s="4"/>
      <c r="D2" s="3"/>
      <c r="P2"/>
      <c r="Q2"/>
      <c r="S2" s="5" t="s">
        <v>1</v>
      </c>
    </row>
    <row r="3" spans="2:20">
      <c r="D3" s="6"/>
    </row>
    <row r="4" spans="2:20" ht="29" thickBot="1">
      <c r="B4" s="7"/>
      <c r="N4" s="8" t="s">
        <v>2</v>
      </c>
      <c r="O4" s="9" t="s">
        <v>3</v>
      </c>
      <c r="Q4" s="1" t="s">
        <v>4</v>
      </c>
    </row>
    <row r="5" spans="2:20" ht="16">
      <c r="B5" s="1" t="s">
        <v>5</v>
      </c>
      <c r="C5" s="10" t="s">
        <v>24</v>
      </c>
      <c r="D5" s="11">
        <v>1</v>
      </c>
      <c r="E5" s="11">
        <f t="shared" ref="E5:M5" si="0">D5+1</f>
        <v>2</v>
      </c>
      <c r="F5" s="11">
        <f t="shared" si="0"/>
        <v>3</v>
      </c>
      <c r="G5" s="11">
        <f t="shared" si="0"/>
        <v>4</v>
      </c>
      <c r="H5" s="11">
        <f t="shared" si="0"/>
        <v>5</v>
      </c>
      <c r="I5" s="11">
        <f t="shared" si="0"/>
        <v>6</v>
      </c>
      <c r="J5" s="11">
        <f t="shared" si="0"/>
        <v>7</v>
      </c>
      <c r="K5" s="11">
        <f t="shared" si="0"/>
        <v>8</v>
      </c>
      <c r="L5" s="11">
        <f t="shared" si="0"/>
        <v>9</v>
      </c>
      <c r="M5" s="11">
        <f t="shared" si="0"/>
        <v>10</v>
      </c>
      <c r="N5" s="11">
        <v>10</v>
      </c>
      <c r="O5" s="12">
        <v>0.25</v>
      </c>
      <c r="P5" s="1" t="s">
        <v>6</v>
      </c>
      <c r="R5" s="13"/>
    </row>
    <row r="6" spans="2:20" ht="16">
      <c r="B6" s="1" t="s">
        <v>21</v>
      </c>
      <c r="C6" s="14">
        <v>6.82</v>
      </c>
      <c r="D6" s="15">
        <f>C6*(1+$O$5)</f>
        <v>8.5250000000000004</v>
      </c>
      <c r="E6" s="15">
        <f>D6*(1+$O$5)</f>
        <v>10.65625</v>
      </c>
      <c r="F6" s="15">
        <f>E6*(1+$O$5)</f>
        <v>13.3203125</v>
      </c>
      <c r="G6" s="15">
        <f>F6*(1+$O$5)</f>
        <v>16.650390625</v>
      </c>
      <c r="H6" s="15">
        <f>G6*(1+$O$5)</f>
        <v>20.81298828125</v>
      </c>
      <c r="I6" s="15">
        <f>H6*(1+$O$6)</f>
        <v>23.934936523437496</v>
      </c>
      <c r="J6" s="15">
        <f>I6*(1+$O$6)</f>
        <v>27.525177001953118</v>
      </c>
      <c r="K6" s="15">
        <f>J6*(1+$O$6)</f>
        <v>31.653953552246083</v>
      </c>
      <c r="L6" s="15">
        <f>K6*(1+$O$6)</f>
        <v>36.402046585082992</v>
      </c>
      <c r="M6" s="15">
        <f>L6*(1+$O$6)</f>
        <v>41.862353572845436</v>
      </c>
      <c r="N6" s="15">
        <f>M6*(1+O8)/(O7-O8)</f>
        <v>1109.3523696804039</v>
      </c>
      <c r="O6" s="12">
        <v>0.15</v>
      </c>
      <c r="P6" s="13" t="s">
        <v>7</v>
      </c>
      <c r="S6"/>
      <c r="T6"/>
    </row>
    <row r="7" spans="2:20" ht="16">
      <c r="C7" s="16"/>
      <c r="D7" s="15">
        <f>D6*(1+$O$7)^($D$5-D5-1)</f>
        <v>7.75</v>
      </c>
      <c r="E7" s="15">
        <f t="shared" ref="E7:N7" si="1">E6*(1+$O$7)^($D$5-E5-1)</f>
        <v>8.8068181818181817</v>
      </c>
      <c r="F7" s="15">
        <f t="shared" si="1"/>
        <v>10.007747933884295</v>
      </c>
      <c r="G7" s="15">
        <f t="shared" si="1"/>
        <v>11.372440833959427</v>
      </c>
      <c r="H7" s="15">
        <f t="shared" si="1"/>
        <v>12.923228220408436</v>
      </c>
      <c r="I7" s="15">
        <f t="shared" si="1"/>
        <v>13.510647684972454</v>
      </c>
      <c r="J7" s="15">
        <f t="shared" si="1"/>
        <v>14.12476803428938</v>
      </c>
      <c r="K7" s="15">
        <f t="shared" si="1"/>
        <v>14.766802944938897</v>
      </c>
      <c r="L7" s="15">
        <f t="shared" si="1"/>
        <v>15.438021260617935</v>
      </c>
      <c r="M7" s="15">
        <f t="shared" si="1"/>
        <v>16.139749499736929</v>
      </c>
      <c r="N7" s="15">
        <f t="shared" si="1"/>
        <v>427.70336174302855</v>
      </c>
      <c r="O7" s="12">
        <f>Dashboard!K1</f>
        <v>0.1</v>
      </c>
      <c r="P7" s="1" t="s">
        <v>8</v>
      </c>
      <c r="S7"/>
      <c r="T7"/>
    </row>
    <row r="8" spans="2:20" ht="14" thickBot="1">
      <c r="C8" s="17" t="s">
        <v>9</v>
      </c>
      <c r="D8" s="18">
        <f>SUM(D7:N7)</f>
        <v>552.54358633765446</v>
      </c>
      <c r="E8" s="19"/>
      <c r="F8" s="19"/>
      <c r="G8" s="19"/>
      <c r="H8" s="19"/>
      <c r="I8" s="19"/>
      <c r="J8" s="19"/>
      <c r="K8" s="19"/>
      <c r="L8" s="19"/>
      <c r="M8" s="19"/>
      <c r="N8" s="19"/>
      <c r="O8" s="34">
        <v>0.06</v>
      </c>
      <c r="P8" s="1" t="s">
        <v>71</v>
      </c>
      <c r="R8" s="20"/>
      <c r="S8" s="39">
        <f>N6/M6</f>
        <v>26.499999999999996</v>
      </c>
      <c r="T8" s="1" t="s">
        <v>75</v>
      </c>
    </row>
    <row r="10" spans="2:20" ht="31" thickBot="1">
      <c r="N10" s="8" t="s">
        <v>2</v>
      </c>
      <c r="O10" s="9" t="s">
        <v>3</v>
      </c>
      <c r="R10" s="33"/>
    </row>
    <row r="11" spans="2:20" ht="16">
      <c r="B11" s="1" t="s">
        <v>10</v>
      </c>
      <c r="C11" s="10" t="str">
        <f>C5</f>
        <v>FCF PER SHARE</v>
      </c>
      <c r="D11" s="11">
        <f>D5</f>
        <v>1</v>
      </c>
      <c r="E11" s="11">
        <f t="shared" ref="E11:M11" si="2">D11+1</f>
        <v>2</v>
      </c>
      <c r="F11" s="11">
        <f t="shared" si="2"/>
        <v>3</v>
      </c>
      <c r="G11" s="11">
        <f t="shared" si="2"/>
        <v>4</v>
      </c>
      <c r="H11" s="11">
        <f t="shared" si="2"/>
        <v>5</v>
      </c>
      <c r="I11" s="11">
        <f t="shared" si="2"/>
        <v>6</v>
      </c>
      <c r="J11" s="11">
        <f t="shared" si="2"/>
        <v>7</v>
      </c>
      <c r="K11" s="11">
        <f t="shared" si="2"/>
        <v>8</v>
      </c>
      <c r="L11" s="11">
        <f t="shared" si="2"/>
        <v>9</v>
      </c>
      <c r="M11" s="11">
        <f t="shared" si="2"/>
        <v>10</v>
      </c>
      <c r="N11" s="11">
        <f>N5</f>
        <v>10</v>
      </c>
      <c r="O11" s="12">
        <v>0.17</v>
      </c>
      <c r="P11" s="1" t="s">
        <v>6</v>
      </c>
    </row>
    <row r="12" spans="2:20" ht="16">
      <c r="B12" s="1" t="s">
        <v>22</v>
      </c>
      <c r="C12" s="14">
        <f>C6</f>
        <v>6.82</v>
      </c>
      <c r="D12" s="15">
        <f>C12*(1+$O$11)</f>
        <v>7.9794</v>
      </c>
      <c r="E12" s="15">
        <f>D12*(1+$O$11)</f>
        <v>9.3358980000000003</v>
      </c>
      <c r="F12" s="15">
        <f>E12*(1+$O$11)</f>
        <v>10.92300066</v>
      </c>
      <c r="G12" s="15">
        <f>F12*(1+$O$11)</f>
        <v>12.779910772199999</v>
      </c>
      <c r="H12" s="15">
        <f>G12*(1+$O$11)</f>
        <v>14.952495603473999</v>
      </c>
      <c r="I12" s="15">
        <f>H12*(1+$O$12)</f>
        <v>16.447745163821399</v>
      </c>
      <c r="J12" s="15">
        <f>I12*(1+$O$12)</f>
        <v>18.092519680203541</v>
      </c>
      <c r="K12" s="15">
        <f>J12*(1+$O$12)</f>
        <v>19.901771648223896</v>
      </c>
      <c r="L12" s="15">
        <f>K12*(1+$O$12)</f>
        <v>21.891948813046287</v>
      </c>
      <c r="M12" s="15">
        <f>L12*(1+$O$12)</f>
        <v>24.081143694350917</v>
      </c>
      <c r="N12" s="15">
        <f>M12*(1+O14)/(O13-O14)</f>
        <v>417.40649070208258</v>
      </c>
      <c r="O12" s="12">
        <v>0.1</v>
      </c>
      <c r="P12" s="13" t="s">
        <v>7</v>
      </c>
    </row>
    <row r="13" spans="2:20" ht="16">
      <c r="C13" s="16"/>
      <c r="D13" s="15">
        <f>D12*(1+$O$13)^($D$11-D11-1)</f>
        <v>7.2539999999999996</v>
      </c>
      <c r="E13" s="15">
        <f t="shared" ref="E13:M13" si="3">E12*(1+$O$7)^($D$5-E11-1)</f>
        <v>7.715618181818181</v>
      </c>
      <c r="F13" s="15">
        <f t="shared" si="3"/>
        <v>8.2066120661156994</v>
      </c>
      <c r="G13" s="15">
        <f t="shared" si="3"/>
        <v>8.7288510157776074</v>
      </c>
      <c r="H13" s="15">
        <f t="shared" si="3"/>
        <v>9.2843233531452718</v>
      </c>
      <c r="I13" s="15">
        <f t="shared" si="3"/>
        <v>9.2843233531452718</v>
      </c>
      <c r="J13" s="15">
        <f t="shared" si="3"/>
        <v>9.2843233531452718</v>
      </c>
      <c r="K13" s="15">
        <f t="shared" si="3"/>
        <v>9.2843233531452718</v>
      </c>
      <c r="L13" s="15">
        <f t="shared" si="3"/>
        <v>9.2843233531452736</v>
      </c>
      <c r="M13" s="15">
        <f t="shared" si="3"/>
        <v>9.2843233531452718</v>
      </c>
      <c r="N13" s="15">
        <f>N12*(1+$O$7)^($D$5-N11-1)</f>
        <v>160.92827145451807</v>
      </c>
      <c r="O13" s="12">
        <f>O7</f>
        <v>0.1</v>
      </c>
      <c r="P13" s="1" t="s">
        <v>8</v>
      </c>
    </row>
    <row r="14" spans="2:20" ht="14" thickBot="1">
      <c r="C14" s="17" t="s">
        <v>11</v>
      </c>
      <c r="D14" s="18">
        <f>SUM(D13:N13)</f>
        <v>248.53929283710119</v>
      </c>
      <c r="E14" s="19"/>
      <c r="F14" s="19"/>
      <c r="G14" s="19"/>
      <c r="H14" s="19"/>
      <c r="I14" s="19"/>
      <c r="J14" s="19"/>
      <c r="K14" s="19"/>
      <c r="L14" s="19"/>
      <c r="M14" s="19"/>
      <c r="N14" s="19"/>
      <c r="O14" s="34">
        <v>0.04</v>
      </c>
      <c r="P14" s="1" t="s">
        <v>71</v>
      </c>
      <c r="S14" s="39">
        <f>N12/M12</f>
        <v>17.333333333333332</v>
      </c>
      <c r="T14" s="1" t="s">
        <v>75</v>
      </c>
    </row>
    <row r="16" spans="2:20" ht="29" thickBot="1">
      <c r="N16" s="8" t="s">
        <v>2</v>
      </c>
      <c r="O16" s="9" t="s">
        <v>3</v>
      </c>
    </row>
    <row r="17" spans="2:20" ht="16">
      <c r="B17" s="1" t="s">
        <v>12</v>
      </c>
      <c r="C17" s="10" t="str">
        <f>C11</f>
        <v>FCF PER SHARE</v>
      </c>
      <c r="D17" s="11">
        <f>D5</f>
        <v>1</v>
      </c>
      <c r="E17" s="11">
        <f t="shared" ref="E17:M17" si="4">D17+1</f>
        <v>2</v>
      </c>
      <c r="F17" s="11">
        <f t="shared" si="4"/>
        <v>3</v>
      </c>
      <c r="G17" s="11">
        <f t="shared" si="4"/>
        <v>4</v>
      </c>
      <c r="H17" s="11">
        <f t="shared" si="4"/>
        <v>5</v>
      </c>
      <c r="I17" s="11">
        <f t="shared" si="4"/>
        <v>6</v>
      </c>
      <c r="J17" s="11">
        <f t="shared" si="4"/>
        <v>7</v>
      </c>
      <c r="K17" s="11">
        <f t="shared" si="4"/>
        <v>8</v>
      </c>
      <c r="L17" s="11">
        <f t="shared" si="4"/>
        <v>9</v>
      </c>
      <c r="M17" s="11">
        <f t="shared" si="4"/>
        <v>10</v>
      </c>
      <c r="N17" s="11">
        <f>N5</f>
        <v>10</v>
      </c>
      <c r="O17" s="12">
        <v>0.1</v>
      </c>
      <c r="P17" s="1" t="s">
        <v>6</v>
      </c>
    </row>
    <row r="18" spans="2:20" ht="16">
      <c r="B18" s="1" t="s">
        <v>23</v>
      </c>
      <c r="C18" s="14">
        <f>C6</f>
        <v>6.82</v>
      </c>
      <c r="D18" s="15">
        <f>C18*(1+$O$17)</f>
        <v>7.5020000000000007</v>
      </c>
      <c r="E18" s="15">
        <f>D18*(1+$O$17)</f>
        <v>8.252200000000002</v>
      </c>
      <c r="F18" s="15">
        <f>E18*(1+$O$17)</f>
        <v>9.0774200000000036</v>
      </c>
      <c r="G18" s="15">
        <f>F18*(1+$O$17)</f>
        <v>9.9851620000000043</v>
      </c>
      <c r="H18" s="15">
        <f>G18*(1+$O$17)</f>
        <v>10.983678200000005</v>
      </c>
      <c r="I18" s="15">
        <f>H18*(1+$O$18)</f>
        <v>11.532862110000005</v>
      </c>
      <c r="J18" s="15">
        <f>I18*(1+$O$18)</f>
        <v>12.109505215500006</v>
      </c>
      <c r="K18" s="15">
        <f>J18*(1+$O$18)</f>
        <v>12.714980476275006</v>
      </c>
      <c r="L18" s="15">
        <f>K18*(1+$O$18)</f>
        <v>13.350729500088757</v>
      </c>
      <c r="M18" s="15">
        <f>L18*(1+$O$18)</f>
        <v>14.018265975093195</v>
      </c>
      <c r="N18" s="15">
        <f>M18*(1+O20)/(O19-O20)</f>
        <v>178.73289118243824</v>
      </c>
      <c r="O18" s="12">
        <v>0.05</v>
      </c>
      <c r="P18" s="13" t="s">
        <v>7</v>
      </c>
    </row>
    <row r="19" spans="2:20" ht="16">
      <c r="C19" s="16"/>
      <c r="D19" s="15">
        <f>D18*(1+$O$19)^($D$17-D17-1)</f>
        <v>6.82</v>
      </c>
      <c r="E19" s="15">
        <f t="shared" ref="E19:N19" si="5">E18*(1+$O$19)^($D$17-E17-1)</f>
        <v>6.8200000000000012</v>
      </c>
      <c r="F19" s="15">
        <f t="shared" si="5"/>
        <v>6.82</v>
      </c>
      <c r="G19" s="15">
        <f t="shared" si="5"/>
        <v>6.8200000000000012</v>
      </c>
      <c r="H19" s="15">
        <f t="shared" si="5"/>
        <v>6.82</v>
      </c>
      <c r="I19" s="15">
        <f t="shared" si="5"/>
        <v>6.5100000000000007</v>
      </c>
      <c r="J19" s="15">
        <f t="shared" si="5"/>
        <v>6.214090909090908</v>
      </c>
      <c r="K19" s="15">
        <f t="shared" si="5"/>
        <v>5.9316322314049579</v>
      </c>
      <c r="L19" s="15">
        <f t="shared" si="5"/>
        <v>5.6620125845229143</v>
      </c>
      <c r="M19" s="15">
        <f t="shared" si="5"/>
        <v>5.4046483761355093</v>
      </c>
      <c r="N19" s="15">
        <f t="shared" si="5"/>
        <v>68.909266795727746</v>
      </c>
      <c r="O19" s="12">
        <f>O13</f>
        <v>0.1</v>
      </c>
      <c r="P19" s="1" t="s">
        <v>8</v>
      </c>
    </row>
    <row r="20" spans="2:20" ht="14" thickBot="1">
      <c r="C20" s="17" t="s">
        <v>11</v>
      </c>
      <c r="D20" s="18">
        <f>SUM(D19:N19)</f>
        <v>132.73165089688203</v>
      </c>
      <c r="E20" s="19"/>
      <c r="F20" s="19"/>
      <c r="G20" s="19"/>
      <c r="H20" s="19"/>
      <c r="I20" s="19"/>
      <c r="J20" s="19"/>
      <c r="K20" s="19"/>
      <c r="L20" s="19"/>
      <c r="M20" s="19"/>
      <c r="N20" s="19"/>
      <c r="O20" s="34">
        <v>0.02</v>
      </c>
      <c r="P20" s="1" t="s">
        <v>71</v>
      </c>
      <c r="S20" s="39">
        <f>N18/M18</f>
        <v>12.75</v>
      </c>
      <c r="T20" s="1" t="s">
        <v>75</v>
      </c>
    </row>
    <row r="21" spans="2:20" ht="14" thickBot="1"/>
    <row r="22" spans="2:20" ht="14" thickBot="1">
      <c r="C22" s="21" t="s">
        <v>13</v>
      </c>
      <c r="D22" s="22" t="s">
        <v>14</v>
      </c>
      <c r="E22" s="22" t="s">
        <v>15</v>
      </c>
      <c r="F22" s="23" t="s">
        <v>16</v>
      </c>
    </row>
    <row r="23" spans="2:20">
      <c r="C23" s="24" t="s">
        <v>17</v>
      </c>
      <c r="D23" s="25">
        <v>0.3</v>
      </c>
      <c r="E23" s="15">
        <f>D8</f>
        <v>552.54358633765446</v>
      </c>
      <c r="F23" s="26">
        <f>E23*D23</f>
        <v>165.76307590129633</v>
      </c>
    </row>
    <row r="24" spans="2:20">
      <c r="C24" s="24" t="s">
        <v>18</v>
      </c>
      <c r="D24" s="25">
        <v>0.4</v>
      </c>
      <c r="E24" s="15">
        <f>D14</f>
        <v>248.53929283710119</v>
      </c>
      <c r="F24" s="26">
        <f>E24*D24</f>
        <v>99.415717134840477</v>
      </c>
    </row>
    <row r="25" spans="2:20" ht="14" thickBot="1">
      <c r="C25" s="27" t="s">
        <v>19</v>
      </c>
      <c r="D25" s="28">
        <v>0.3</v>
      </c>
      <c r="E25" s="29">
        <f>D20</f>
        <v>132.73165089688203</v>
      </c>
      <c r="F25" s="30">
        <f>E25*D25</f>
        <v>39.81949526906461</v>
      </c>
    </row>
    <row r="26" spans="2:20" ht="14" thickBot="1">
      <c r="E26" s="31" t="s">
        <v>20</v>
      </c>
      <c r="F26" s="32">
        <f>SUM(F23:F25)</f>
        <v>304.99828830520141</v>
      </c>
    </row>
    <row r="30" spans="2:20" ht="23">
      <c r="C30" s="35"/>
    </row>
  </sheetData>
  <conditionalFormatting sqref="D3">
    <cfRule type="containsText" dxfId="1" priority="1" operator="containsText" text="overvalued">
      <formula>NOT(ISERROR(SEARCH("overvalued",D3)))</formula>
    </cfRule>
    <cfRule type="containsText" dxfId="0" priority="2" operator="containsText" text="undervalued">
      <formula>NOT(ISERROR(SEARCH("undervalued",D3)))</formula>
    </cfRule>
  </conditionalFormatting>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B1:T30"/>
  <sheetViews>
    <sheetView workbookViewId="0">
      <selection activeCell="O7" sqref="O7"/>
    </sheetView>
  </sheetViews>
  <sheetFormatPr baseColWidth="10" defaultColWidth="11.5" defaultRowHeight="13"/>
  <cols>
    <col min="1" max="1" width="4.33203125" style="1" customWidth="1"/>
    <col min="2" max="2" width="11.5" style="1"/>
    <col min="3" max="3" width="23" style="1" customWidth="1"/>
    <col min="4" max="4" width="10.6640625" style="1" bestFit="1" customWidth="1"/>
    <col min="5" max="5" width="7.5" style="1" customWidth="1"/>
    <col min="6" max="6" width="9.6640625" style="1" customWidth="1"/>
    <col min="7" max="13" width="7" style="1" customWidth="1"/>
    <col min="14" max="14" width="10.6640625" style="1" bestFit="1" customWidth="1"/>
    <col min="15" max="15" width="11.5" style="1"/>
    <col min="16" max="16" width="20" style="1" customWidth="1"/>
    <col min="17" max="16384" width="11.5" style="1"/>
  </cols>
  <sheetData>
    <row r="1" spans="2:20">
      <c r="S1" s="2" t="s">
        <v>0</v>
      </c>
    </row>
    <row r="2" spans="2:20" ht="24">
      <c r="B2" s="36" t="str">
        <f ca="1">MID(CELL("filename",A1),FIND("]",CELL("filename",A1))+1,255)</f>
        <v>Alibaba</v>
      </c>
      <c r="C2" s="4"/>
      <c r="D2" s="3"/>
      <c r="P2"/>
      <c r="Q2"/>
      <c r="S2" s="5" t="s">
        <v>1</v>
      </c>
    </row>
    <row r="3" spans="2:20">
      <c r="D3" s="6"/>
    </row>
    <row r="4" spans="2:20" ht="29" thickBot="1">
      <c r="B4" s="7"/>
      <c r="N4" s="8" t="s">
        <v>2</v>
      </c>
      <c r="O4" s="9" t="s">
        <v>3</v>
      </c>
      <c r="Q4" s="1" t="s">
        <v>4</v>
      </c>
    </row>
    <row r="5" spans="2:20" ht="16">
      <c r="B5" s="1" t="s">
        <v>5</v>
      </c>
      <c r="C5" s="10" t="s">
        <v>24</v>
      </c>
      <c r="D5" s="11">
        <v>1</v>
      </c>
      <c r="E5" s="11">
        <f t="shared" ref="E5:M5" si="0">D5+1</f>
        <v>2</v>
      </c>
      <c r="F5" s="11">
        <f t="shared" si="0"/>
        <v>3</v>
      </c>
      <c r="G5" s="11">
        <f t="shared" si="0"/>
        <v>4</v>
      </c>
      <c r="H5" s="11">
        <f t="shared" si="0"/>
        <v>5</v>
      </c>
      <c r="I5" s="11">
        <f t="shared" si="0"/>
        <v>6</v>
      </c>
      <c r="J5" s="11">
        <f t="shared" si="0"/>
        <v>7</v>
      </c>
      <c r="K5" s="11">
        <f t="shared" si="0"/>
        <v>8</v>
      </c>
      <c r="L5" s="11">
        <f t="shared" si="0"/>
        <v>9</v>
      </c>
      <c r="M5" s="11">
        <f t="shared" si="0"/>
        <v>10</v>
      </c>
      <c r="N5" s="11">
        <v>10</v>
      </c>
      <c r="O5" s="12">
        <v>0.2</v>
      </c>
      <c r="P5" s="1" t="s">
        <v>6</v>
      </c>
      <c r="Q5" s="1" t="s">
        <v>76</v>
      </c>
      <c r="R5" s="13"/>
    </row>
    <row r="6" spans="2:20" ht="16">
      <c r="B6" s="1" t="s">
        <v>21</v>
      </c>
      <c r="C6" s="14">
        <v>10.67</v>
      </c>
      <c r="D6" s="15">
        <f>C6*(1+$O$5)</f>
        <v>12.804</v>
      </c>
      <c r="E6" s="15">
        <f>D6*(1+$O$5)</f>
        <v>15.364799999999999</v>
      </c>
      <c r="F6" s="15">
        <f>E6*(1+$O$5)</f>
        <v>18.437759999999997</v>
      </c>
      <c r="G6" s="15">
        <f>F6*(1+$O$5)</f>
        <v>22.125311999999997</v>
      </c>
      <c r="H6" s="15">
        <f>G6*(1+$O$5)</f>
        <v>26.550374399999995</v>
      </c>
      <c r="I6" s="15">
        <f>H6*(1+$O$6)</f>
        <v>30.532930559999993</v>
      </c>
      <c r="J6" s="15">
        <f>I6*(1+$O$6)</f>
        <v>35.112870143999992</v>
      </c>
      <c r="K6" s="15">
        <f>J6*(1+$O$6)</f>
        <v>40.379800665599987</v>
      </c>
      <c r="L6" s="15">
        <f>K6*(1+$O$6)</f>
        <v>46.436770765439981</v>
      </c>
      <c r="M6" s="15">
        <f>L6*(1+$O$6)</f>
        <v>53.402286380255973</v>
      </c>
      <c r="N6" s="15">
        <f>M6*(1+O8)/(O7-O8)</f>
        <v>1415.160589076783</v>
      </c>
      <c r="O6" s="12">
        <v>0.15</v>
      </c>
      <c r="P6" s="13" t="s">
        <v>7</v>
      </c>
      <c r="Q6" s="1" t="s">
        <v>77</v>
      </c>
      <c r="S6"/>
      <c r="T6"/>
    </row>
    <row r="7" spans="2:20" ht="16">
      <c r="C7" s="16"/>
      <c r="D7" s="15">
        <f>D6*(1+$O$7)^($D$5-D5-1)</f>
        <v>11.64</v>
      </c>
      <c r="E7" s="15">
        <f t="shared" ref="E7:N7" si="1">E6*(1+$O$7)^($D$5-E5-1)</f>
        <v>12.698181818181816</v>
      </c>
      <c r="F7" s="15">
        <f t="shared" si="1"/>
        <v>13.852561983471068</v>
      </c>
      <c r="G7" s="15">
        <f t="shared" si="1"/>
        <v>15.111885800150258</v>
      </c>
      <c r="H7" s="15">
        <f t="shared" si="1"/>
        <v>16.485693600163913</v>
      </c>
      <c r="I7" s="15">
        <f t="shared" si="1"/>
        <v>17.235043309262274</v>
      </c>
      <c r="J7" s="15">
        <f t="shared" si="1"/>
        <v>18.01845436877419</v>
      </c>
      <c r="K7" s="15">
        <f t="shared" si="1"/>
        <v>18.837475021900289</v>
      </c>
      <c r="L7" s="15">
        <f t="shared" si="1"/>
        <v>19.693723886532119</v>
      </c>
      <c r="M7" s="15">
        <f t="shared" si="1"/>
        <v>20.588893154101754</v>
      </c>
      <c r="N7" s="15">
        <f t="shared" si="1"/>
        <v>545.60566858369646</v>
      </c>
      <c r="O7" s="12">
        <f>Dashboard!K1</f>
        <v>0.1</v>
      </c>
      <c r="P7" s="1" t="s">
        <v>8</v>
      </c>
      <c r="S7"/>
      <c r="T7"/>
    </row>
    <row r="8" spans="2:20" ht="14" thickBot="1">
      <c r="C8" s="17" t="s">
        <v>9</v>
      </c>
      <c r="D8" s="18">
        <f>SUM(D7:N7)</f>
        <v>709.76758152623415</v>
      </c>
      <c r="E8" s="19"/>
      <c r="F8" s="19"/>
      <c r="G8" s="19"/>
      <c r="H8" s="19"/>
      <c r="I8" s="19"/>
      <c r="J8" s="19"/>
      <c r="K8" s="19"/>
      <c r="L8" s="19"/>
      <c r="M8" s="19"/>
      <c r="N8" s="19"/>
      <c r="O8" s="34">
        <v>0.06</v>
      </c>
      <c r="P8" s="1" t="s">
        <v>71</v>
      </c>
      <c r="R8" s="20"/>
      <c r="S8" s="39">
        <f>N6/M6</f>
        <v>26.499999999999996</v>
      </c>
      <c r="T8" s="1" t="s">
        <v>75</v>
      </c>
    </row>
    <row r="10" spans="2:20" ht="31" thickBot="1">
      <c r="N10" s="8" t="s">
        <v>2</v>
      </c>
      <c r="O10" s="9" t="s">
        <v>3</v>
      </c>
      <c r="R10" s="33"/>
    </row>
    <row r="11" spans="2:20" ht="16">
      <c r="B11" s="1" t="s">
        <v>10</v>
      </c>
      <c r="C11" s="10" t="str">
        <f>C5</f>
        <v>FCF PER SHARE</v>
      </c>
      <c r="D11" s="11">
        <f>D5</f>
        <v>1</v>
      </c>
      <c r="E11" s="11">
        <f t="shared" ref="E11:M11" si="2">D11+1</f>
        <v>2</v>
      </c>
      <c r="F11" s="11">
        <f t="shared" si="2"/>
        <v>3</v>
      </c>
      <c r="G11" s="11">
        <f t="shared" si="2"/>
        <v>4</v>
      </c>
      <c r="H11" s="11">
        <f t="shared" si="2"/>
        <v>5</v>
      </c>
      <c r="I11" s="11">
        <f t="shared" si="2"/>
        <v>6</v>
      </c>
      <c r="J11" s="11">
        <f t="shared" si="2"/>
        <v>7</v>
      </c>
      <c r="K11" s="11">
        <f t="shared" si="2"/>
        <v>8</v>
      </c>
      <c r="L11" s="11">
        <f t="shared" si="2"/>
        <v>9</v>
      </c>
      <c r="M11" s="11">
        <f t="shared" si="2"/>
        <v>10</v>
      </c>
      <c r="N11" s="11">
        <f>N5</f>
        <v>10</v>
      </c>
      <c r="O11" s="12">
        <v>0.15</v>
      </c>
      <c r="P11" s="1" t="s">
        <v>6</v>
      </c>
    </row>
    <row r="12" spans="2:20" ht="16">
      <c r="B12" s="1" t="s">
        <v>22</v>
      </c>
      <c r="C12" s="14">
        <f>C6</f>
        <v>10.67</v>
      </c>
      <c r="D12" s="15">
        <f>C12*(1+$O$11)</f>
        <v>12.270499999999998</v>
      </c>
      <c r="E12" s="15">
        <f>D12*(1+$O$11)</f>
        <v>14.111074999999998</v>
      </c>
      <c r="F12" s="15">
        <f>E12*(1+$O$11)</f>
        <v>16.227736249999996</v>
      </c>
      <c r="G12" s="15">
        <f>F12*(1+$O$11)</f>
        <v>18.661896687499993</v>
      </c>
      <c r="H12" s="15">
        <f>G12*(1+$O$11)</f>
        <v>21.461181190624991</v>
      </c>
      <c r="I12" s="15">
        <f>H12*(1+$O$12)</f>
        <v>23.607299309687491</v>
      </c>
      <c r="J12" s="15">
        <f>I12*(1+$O$12)</f>
        <v>25.968029240656243</v>
      </c>
      <c r="K12" s="15">
        <f>J12*(1+$O$12)</f>
        <v>28.564832164721871</v>
      </c>
      <c r="L12" s="15">
        <f>K12*(1+$O$12)</f>
        <v>31.421315381194059</v>
      </c>
      <c r="M12" s="15">
        <f>L12*(1+$O$12)</f>
        <v>34.563446919313471</v>
      </c>
      <c r="N12" s="15">
        <f>M12*(1+O14)/(O13-O14)</f>
        <v>599.09974660143348</v>
      </c>
      <c r="O12" s="12">
        <v>0.1</v>
      </c>
      <c r="P12" s="13" t="s">
        <v>7</v>
      </c>
    </row>
    <row r="13" spans="2:20" ht="16">
      <c r="C13" s="16"/>
      <c r="D13" s="15">
        <f>D12*(1+$O$13)^($D$11-D11-1)</f>
        <v>11.154999999999998</v>
      </c>
      <c r="E13" s="15">
        <f t="shared" ref="E13:M13" si="3">E12*(1+$O$7)^($D$5-E11-1)</f>
        <v>11.662045454545451</v>
      </c>
      <c r="F13" s="15">
        <f t="shared" si="3"/>
        <v>12.19213842975206</v>
      </c>
      <c r="G13" s="15">
        <f t="shared" si="3"/>
        <v>12.746326540195334</v>
      </c>
      <c r="H13" s="15">
        <f t="shared" si="3"/>
        <v>13.325705019295119</v>
      </c>
      <c r="I13" s="15">
        <f t="shared" si="3"/>
        <v>13.325705019295119</v>
      </c>
      <c r="J13" s="15">
        <f t="shared" si="3"/>
        <v>13.325705019295119</v>
      </c>
      <c r="K13" s="15">
        <f t="shared" si="3"/>
        <v>13.325705019295121</v>
      </c>
      <c r="L13" s="15">
        <f t="shared" si="3"/>
        <v>13.325705019295121</v>
      </c>
      <c r="M13" s="15">
        <f t="shared" si="3"/>
        <v>13.325705019295121</v>
      </c>
      <c r="N13" s="15">
        <f>N12*(1+$O$7)^($D$5-N11-1)</f>
        <v>230.97888700111542</v>
      </c>
      <c r="O13" s="12">
        <f>O7</f>
        <v>0.1</v>
      </c>
      <c r="P13" s="1" t="s">
        <v>8</v>
      </c>
    </row>
    <row r="14" spans="2:20" ht="14" thickBot="1">
      <c r="C14" s="17" t="s">
        <v>11</v>
      </c>
      <c r="D14" s="18">
        <f>SUM(D13:N13)</f>
        <v>358.68862754137899</v>
      </c>
      <c r="E14" s="19"/>
      <c r="F14" s="19"/>
      <c r="G14" s="19"/>
      <c r="H14" s="19"/>
      <c r="I14" s="19"/>
      <c r="J14" s="19"/>
      <c r="K14" s="19"/>
      <c r="L14" s="19"/>
      <c r="M14" s="19"/>
      <c r="N14" s="19"/>
      <c r="O14" s="34">
        <v>0.04</v>
      </c>
      <c r="P14" s="1" t="s">
        <v>71</v>
      </c>
      <c r="S14" s="39">
        <f>N12/M12</f>
        <v>17.333333333333332</v>
      </c>
      <c r="T14" s="1" t="s">
        <v>75</v>
      </c>
    </row>
    <row r="16" spans="2:20" ht="29" thickBot="1">
      <c r="N16" s="8" t="s">
        <v>2</v>
      </c>
      <c r="O16" s="9" t="s">
        <v>3</v>
      </c>
    </row>
    <row r="17" spans="2:20" ht="16">
      <c r="B17" s="1" t="s">
        <v>12</v>
      </c>
      <c r="C17" s="10" t="str">
        <f>C11</f>
        <v>FCF PER SHARE</v>
      </c>
      <c r="D17" s="11">
        <f>D5</f>
        <v>1</v>
      </c>
      <c r="E17" s="11">
        <f t="shared" ref="E17:M17" si="4">D17+1</f>
        <v>2</v>
      </c>
      <c r="F17" s="11">
        <f t="shared" si="4"/>
        <v>3</v>
      </c>
      <c r="G17" s="11">
        <f t="shared" si="4"/>
        <v>4</v>
      </c>
      <c r="H17" s="11">
        <f t="shared" si="4"/>
        <v>5</v>
      </c>
      <c r="I17" s="11">
        <f t="shared" si="4"/>
        <v>6</v>
      </c>
      <c r="J17" s="11">
        <f t="shared" si="4"/>
        <v>7</v>
      </c>
      <c r="K17" s="11">
        <f t="shared" si="4"/>
        <v>8</v>
      </c>
      <c r="L17" s="11">
        <f t="shared" si="4"/>
        <v>9</v>
      </c>
      <c r="M17" s="11">
        <f t="shared" si="4"/>
        <v>10</v>
      </c>
      <c r="N17" s="11">
        <f>N5</f>
        <v>10</v>
      </c>
      <c r="O17" s="12">
        <v>0.1</v>
      </c>
      <c r="P17" s="1" t="s">
        <v>6</v>
      </c>
    </row>
    <row r="18" spans="2:20" ht="16">
      <c r="B18" s="1" t="s">
        <v>23</v>
      </c>
      <c r="C18" s="14">
        <f>C6</f>
        <v>10.67</v>
      </c>
      <c r="D18" s="15">
        <f>C18*(1+$O$17)</f>
        <v>11.737</v>
      </c>
      <c r="E18" s="15">
        <f>D18*(1+$O$17)</f>
        <v>12.9107</v>
      </c>
      <c r="F18" s="15">
        <f>E18*(1+$O$17)</f>
        <v>14.201770000000002</v>
      </c>
      <c r="G18" s="15">
        <f>F18*(1+$O$17)</f>
        <v>15.621947000000002</v>
      </c>
      <c r="H18" s="15">
        <f>G18*(1+$O$17)</f>
        <v>17.184141700000005</v>
      </c>
      <c r="I18" s="15">
        <f>H18*(1+$O$18)</f>
        <v>18.043348785000006</v>
      </c>
      <c r="J18" s="15">
        <f>I18*(1+$O$18)</f>
        <v>18.945516224250007</v>
      </c>
      <c r="K18" s="15">
        <f>J18*(1+$O$18)</f>
        <v>19.892792035462509</v>
      </c>
      <c r="L18" s="15">
        <f>K18*(1+$O$18)</f>
        <v>20.887431637235636</v>
      </c>
      <c r="M18" s="15">
        <f>L18*(1+$O$18)</f>
        <v>21.931803219097418</v>
      </c>
      <c r="N18" s="15">
        <f>M18*(1+O20)/(O19-O20)</f>
        <v>279.6304910434921</v>
      </c>
      <c r="O18" s="12">
        <v>0.05</v>
      </c>
      <c r="P18" s="13" t="s">
        <v>7</v>
      </c>
    </row>
    <row r="19" spans="2:20" ht="16">
      <c r="C19" s="16"/>
      <c r="D19" s="15">
        <f>D18*(1+$O$19)^($D$17-D17-1)</f>
        <v>10.67</v>
      </c>
      <c r="E19" s="15">
        <f t="shared" ref="E19:N19" si="5">E18*(1+$O$19)^($D$17-E17-1)</f>
        <v>10.67</v>
      </c>
      <c r="F19" s="15">
        <f t="shared" si="5"/>
        <v>10.669999999999998</v>
      </c>
      <c r="G19" s="15">
        <f t="shared" si="5"/>
        <v>10.669999999999998</v>
      </c>
      <c r="H19" s="15">
        <f t="shared" si="5"/>
        <v>10.669999999999998</v>
      </c>
      <c r="I19" s="15">
        <f t="shared" si="5"/>
        <v>10.185</v>
      </c>
      <c r="J19" s="15">
        <f t="shared" si="5"/>
        <v>9.7220454545454515</v>
      </c>
      <c r="K19" s="15">
        <f t="shared" si="5"/>
        <v>9.2801342975206609</v>
      </c>
      <c r="L19" s="15">
        <f t="shared" si="5"/>
        <v>8.8583100112697206</v>
      </c>
      <c r="M19" s="15">
        <f t="shared" si="5"/>
        <v>8.4556595562120052</v>
      </c>
      <c r="N19" s="15">
        <f t="shared" si="5"/>
        <v>107.80965934170308</v>
      </c>
      <c r="O19" s="12">
        <f>O13</f>
        <v>0.1</v>
      </c>
      <c r="P19" s="1" t="s">
        <v>8</v>
      </c>
    </row>
    <row r="20" spans="2:20" ht="14" thickBot="1">
      <c r="C20" s="17" t="s">
        <v>11</v>
      </c>
      <c r="D20" s="18">
        <f>SUM(D19:N19)</f>
        <v>207.66080866125091</v>
      </c>
      <c r="E20" s="19"/>
      <c r="F20" s="19"/>
      <c r="G20" s="19"/>
      <c r="H20" s="19"/>
      <c r="I20" s="19"/>
      <c r="J20" s="19"/>
      <c r="K20" s="19"/>
      <c r="L20" s="19"/>
      <c r="M20" s="19"/>
      <c r="N20" s="19"/>
      <c r="O20" s="34">
        <v>0.02</v>
      </c>
      <c r="P20" s="1" t="s">
        <v>71</v>
      </c>
      <c r="S20" s="39">
        <f>N18/M18</f>
        <v>12.750000000000002</v>
      </c>
      <c r="T20" s="1" t="s">
        <v>75</v>
      </c>
    </row>
    <row r="21" spans="2:20" ht="14" thickBot="1"/>
    <row r="22" spans="2:20" ht="14" thickBot="1">
      <c r="C22" s="21" t="s">
        <v>13</v>
      </c>
      <c r="D22" s="22" t="s">
        <v>14</v>
      </c>
      <c r="E22" s="22" t="s">
        <v>15</v>
      </c>
      <c r="F22" s="23" t="s">
        <v>16</v>
      </c>
    </row>
    <row r="23" spans="2:20">
      <c r="C23" s="24" t="s">
        <v>17</v>
      </c>
      <c r="D23" s="25">
        <v>0.3</v>
      </c>
      <c r="E23" s="15">
        <f>D8</f>
        <v>709.76758152623415</v>
      </c>
      <c r="F23" s="26">
        <f>E23*D23</f>
        <v>212.93027445787024</v>
      </c>
    </row>
    <row r="24" spans="2:20">
      <c r="C24" s="24" t="s">
        <v>18</v>
      </c>
      <c r="D24" s="25">
        <v>0.4</v>
      </c>
      <c r="E24" s="15">
        <f>D14</f>
        <v>358.68862754137899</v>
      </c>
      <c r="F24" s="26">
        <f>E24*D24</f>
        <v>143.4754510165516</v>
      </c>
    </row>
    <row r="25" spans="2:20" ht="14" thickBot="1">
      <c r="C25" s="27" t="s">
        <v>19</v>
      </c>
      <c r="D25" s="28">
        <v>0.3</v>
      </c>
      <c r="E25" s="29">
        <f>D20</f>
        <v>207.66080866125091</v>
      </c>
      <c r="F25" s="30">
        <f>E25*D25</f>
        <v>62.298242598375268</v>
      </c>
    </row>
    <row r="26" spans="2:20" ht="14" thickBot="1">
      <c r="E26" s="31" t="s">
        <v>20</v>
      </c>
      <c r="F26" s="32">
        <f>SUM(F23:F25)</f>
        <v>418.70396807279712</v>
      </c>
    </row>
    <row r="30" spans="2:20" ht="23">
      <c r="C30" s="35"/>
    </row>
  </sheetData>
  <conditionalFormatting sqref="D3">
    <cfRule type="containsText" dxfId="85" priority="1" operator="containsText" text="overvalued">
      <formula>NOT(ISERROR(SEARCH("overvalued",D3)))</formula>
    </cfRule>
    <cfRule type="containsText" dxfId="84" priority="2" operator="containsText" text="undervalued">
      <formula>NOT(ISERROR(SEARCH("undervalued",D3)))</formula>
    </cfRule>
  </conditionalFormatting>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B1:T30"/>
  <sheetViews>
    <sheetView workbookViewId="0">
      <selection activeCell="O26" sqref="O26"/>
    </sheetView>
  </sheetViews>
  <sheetFormatPr baseColWidth="10" defaultColWidth="11.5" defaultRowHeight="13"/>
  <cols>
    <col min="1" max="1" width="4.33203125" style="1" customWidth="1"/>
    <col min="2" max="2" width="11.5" style="1"/>
    <col min="3" max="3" width="23" style="1" customWidth="1"/>
    <col min="4" max="4" width="10.6640625" style="1" bestFit="1" customWidth="1"/>
    <col min="5" max="5" width="7.5" style="1" customWidth="1"/>
    <col min="6" max="6" width="9.6640625" style="1" customWidth="1"/>
    <col min="7" max="13" width="7" style="1" customWidth="1"/>
    <col min="14" max="14" width="10.6640625" style="1" bestFit="1" customWidth="1"/>
    <col min="15" max="15" width="11.5" style="1"/>
    <col min="16" max="16" width="20" style="1" customWidth="1"/>
    <col min="17" max="16384" width="11.5" style="1"/>
  </cols>
  <sheetData>
    <row r="1" spans="2:20">
      <c r="S1" s="2" t="s">
        <v>0</v>
      </c>
    </row>
    <row r="2" spans="2:20" ht="24">
      <c r="B2" s="36" t="str">
        <f ca="1">MID(CELL("filename",A1),FIND("]",CELL("filename",A1))+1,255)</f>
        <v>Alphabet</v>
      </c>
      <c r="C2" s="4"/>
      <c r="D2" s="3"/>
      <c r="P2"/>
      <c r="Q2"/>
      <c r="S2" s="5" t="s">
        <v>1</v>
      </c>
    </row>
    <row r="3" spans="2:20">
      <c r="D3" s="6"/>
    </row>
    <row r="4" spans="2:20" ht="29" thickBot="1">
      <c r="B4" s="7"/>
      <c r="N4" s="8" t="s">
        <v>2</v>
      </c>
      <c r="O4" s="9" t="s">
        <v>3</v>
      </c>
      <c r="Q4" s="1" t="s">
        <v>4</v>
      </c>
    </row>
    <row r="5" spans="2:20" ht="16">
      <c r="B5" s="1" t="s">
        <v>5</v>
      </c>
      <c r="C5" s="10" t="s">
        <v>24</v>
      </c>
      <c r="D5" s="11">
        <v>1</v>
      </c>
      <c r="E5" s="11">
        <f t="shared" ref="E5:M5" si="0">D5+1</f>
        <v>2</v>
      </c>
      <c r="F5" s="11">
        <f t="shared" si="0"/>
        <v>3</v>
      </c>
      <c r="G5" s="11">
        <f t="shared" si="0"/>
        <v>4</v>
      </c>
      <c r="H5" s="11">
        <f t="shared" si="0"/>
        <v>5</v>
      </c>
      <c r="I5" s="11">
        <f t="shared" si="0"/>
        <v>6</v>
      </c>
      <c r="J5" s="11">
        <f t="shared" si="0"/>
        <v>7</v>
      </c>
      <c r="K5" s="11">
        <f t="shared" si="0"/>
        <v>8</v>
      </c>
      <c r="L5" s="11">
        <f t="shared" si="0"/>
        <v>9</v>
      </c>
      <c r="M5" s="11">
        <f t="shared" si="0"/>
        <v>10</v>
      </c>
      <c r="N5" s="11">
        <v>10</v>
      </c>
      <c r="O5" s="12">
        <v>0.2</v>
      </c>
      <c r="P5" s="1" t="s">
        <v>6</v>
      </c>
      <c r="R5" s="13"/>
    </row>
    <row r="6" spans="2:20" ht="16">
      <c r="B6" s="1" t="s">
        <v>21</v>
      </c>
      <c r="C6" s="14">
        <v>62.93</v>
      </c>
      <c r="D6" s="15">
        <f>C6*(1+$O$5)</f>
        <v>75.515999999999991</v>
      </c>
      <c r="E6" s="15">
        <f>D6*(1+$O$5)</f>
        <v>90.619199999999992</v>
      </c>
      <c r="F6" s="15">
        <f>E6*(1+$O$5)</f>
        <v>108.74303999999999</v>
      </c>
      <c r="G6" s="15">
        <f>F6*(1+$O$5)</f>
        <v>130.491648</v>
      </c>
      <c r="H6" s="15">
        <f>G6*(1+$O$5)</f>
        <v>156.5899776</v>
      </c>
      <c r="I6" s="15">
        <f>H6*(1+$O$6)</f>
        <v>180.07847423999999</v>
      </c>
      <c r="J6" s="15">
        <f>I6*(1+$O$6)</f>
        <v>207.09024537599998</v>
      </c>
      <c r="K6" s="15">
        <f>J6*(1+$O$6)</f>
        <v>238.15378218239996</v>
      </c>
      <c r="L6" s="15">
        <f>K6*(1+$O$6)</f>
        <v>273.87684950975995</v>
      </c>
      <c r="M6" s="15">
        <f>L6*(1+$O$6)</f>
        <v>314.95837693622394</v>
      </c>
      <c r="N6" s="15">
        <f>M6*(1+O8)/(O7-O8)</f>
        <v>8346.3969888099327</v>
      </c>
      <c r="O6" s="12">
        <v>0.15</v>
      </c>
      <c r="P6" s="13" t="s">
        <v>7</v>
      </c>
      <c r="S6"/>
      <c r="T6"/>
    </row>
    <row r="7" spans="2:20" ht="16">
      <c r="C7" s="16"/>
      <c r="D7" s="15">
        <f>D6*(1+$O$7)^($D$5-D5-1)</f>
        <v>68.650909090909082</v>
      </c>
      <c r="E7" s="15">
        <f t="shared" ref="E7:N7" si="1">E6*(1+$O$7)^($D$5-E5-1)</f>
        <v>74.89190082644626</v>
      </c>
      <c r="F7" s="15">
        <f t="shared" si="1"/>
        <v>81.700255447032276</v>
      </c>
      <c r="G7" s="15">
        <f t="shared" si="1"/>
        <v>89.127551396762499</v>
      </c>
      <c r="H7" s="15">
        <f t="shared" si="1"/>
        <v>97.230056069195427</v>
      </c>
      <c r="I7" s="15">
        <f t="shared" si="1"/>
        <v>101.64960407234068</v>
      </c>
      <c r="J7" s="15">
        <f t="shared" si="1"/>
        <v>106.27004062108341</v>
      </c>
      <c r="K7" s="15">
        <f t="shared" si="1"/>
        <v>111.10049701295083</v>
      </c>
      <c r="L7" s="15">
        <f t="shared" si="1"/>
        <v>116.15051960444859</v>
      </c>
      <c r="M7" s="15">
        <f t="shared" si="1"/>
        <v>121.43008867737805</v>
      </c>
      <c r="N7" s="15">
        <f t="shared" si="1"/>
        <v>3217.8973499505178</v>
      </c>
      <c r="O7" s="12">
        <f>Dashboard!K1</f>
        <v>0.1</v>
      </c>
      <c r="P7" s="1" t="s">
        <v>8</v>
      </c>
      <c r="S7"/>
      <c r="T7"/>
    </row>
    <row r="8" spans="2:20" ht="14" thickBot="1">
      <c r="C8" s="17" t="s">
        <v>9</v>
      </c>
      <c r="D8" s="18">
        <f>SUM(D7:N7)</f>
        <v>4186.0987727690645</v>
      </c>
      <c r="E8" s="19"/>
      <c r="F8" s="19"/>
      <c r="G8" s="19"/>
      <c r="H8" s="19"/>
      <c r="I8" s="19"/>
      <c r="J8" s="19"/>
      <c r="K8" s="19"/>
      <c r="L8" s="19"/>
      <c r="M8" s="19"/>
      <c r="N8" s="19"/>
      <c r="O8" s="34">
        <v>0.06</v>
      </c>
      <c r="P8" s="1" t="s">
        <v>71</v>
      </c>
      <c r="R8" s="20"/>
      <c r="S8" s="39">
        <f>N6/M6</f>
        <v>26.499999999999993</v>
      </c>
      <c r="T8" s="1" t="s">
        <v>75</v>
      </c>
    </row>
    <row r="10" spans="2:20" ht="31" thickBot="1">
      <c r="N10" s="8" t="s">
        <v>2</v>
      </c>
      <c r="O10" s="9" t="s">
        <v>3</v>
      </c>
      <c r="R10" s="33"/>
    </row>
    <row r="11" spans="2:20" ht="16">
      <c r="B11" s="1" t="s">
        <v>10</v>
      </c>
      <c r="C11" s="10" t="str">
        <f>C5</f>
        <v>FCF PER SHARE</v>
      </c>
      <c r="D11" s="11">
        <f>D5</f>
        <v>1</v>
      </c>
      <c r="E11" s="11">
        <f t="shared" ref="E11:M11" si="2">D11+1</f>
        <v>2</v>
      </c>
      <c r="F11" s="11">
        <f t="shared" si="2"/>
        <v>3</v>
      </c>
      <c r="G11" s="11">
        <f t="shared" si="2"/>
        <v>4</v>
      </c>
      <c r="H11" s="11">
        <f t="shared" si="2"/>
        <v>5</v>
      </c>
      <c r="I11" s="11">
        <f t="shared" si="2"/>
        <v>6</v>
      </c>
      <c r="J11" s="11">
        <f t="shared" si="2"/>
        <v>7</v>
      </c>
      <c r="K11" s="11">
        <f t="shared" si="2"/>
        <v>8</v>
      </c>
      <c r="L11" s="11">
        <f t="shared" si="2"/>
        <v>9</v>
      </c>
      <c r="M11" s="11">
        <f t="shared" si="2"/>
        <v>10</v>
      </c>
      <c r="N11" s="11">
        <f>N5</f>
        <v>10</v>
      </c>
      <c r="O11" s="12">
        <v>0.15</v>
      </c>
      <c r="P11" s="1" t="s">
        <v>6</v>
      </c>
    </row>
    <row r="12" spans="2:20" ht="16">
      <c r="B12" s="1" t="s">
        <v>22</v>
      </c>
      <c r="C12" s="14">
        <f>C6</f>
        <v>62.93</v>
      </c>
      <c r="D12" s="15">
        <f>C12*(1+$O$11)</f>
        <v>72.369499999999988</v>
      </c>
      <c r="E12" s="15">
        <f>D12*(1+$O$11)</f>
        <v>83.224924999999985</v>
      </c>
      <c r="F12" s="15">
        <f>E12*(1+$O$11)</f>
        <v>95.708663749999971</v>
      </c>
      <c r="G12" s="15">
        <f>F12*(1+$O$11)</f>
        <v>110.06496331249996</v>
      </c>
      <c r="H12" s="15">
        <f>G12*(1+$O$11)</f>
        <v>126.57470780937494</v>
      </c>
      <c r="I12" s="15">
        <f>H12*(1+$O$12)</f>
        <v>139.23217859031246</v>
      </c>
      <c r="J12" s="15">
        <f>I12*(1+$O$12)</f>
        <v>153.15539644934373</v>
      </c>
      <c r="K12" s="15">
        <f>J12*(1+$O$12)</f>
        <v>168.4709360942781</v>
      </c>
      <c r="L12" s="15">
        <f>K12*(1+$O$12)</f>
        <v>185.31802970370592</v>
      </c>
      <c r="M12" s="15">
        <f>L12*(1+$O$12)</f>
        <v>203.84983267407654</v>
      </c>
      <c r="N12" s="15">
        <f>M12*(1+O14)/(O13-O14)</f>
        <v>3533.397099683993</v>
      </c>
      <c r="O12" s="12">
        <v>0.1</v>
      </c>
      <c r="P12" s="13" t="s">
        <v>7</v>
      </c>
    </row>
    <row r="13" spans="2:20" ht="16">
      <c r="C13" s="16"/>
      <c r="D13" s="15">
        <f>D12*(1+$O$13)^($D$11-D11-1)</f>
        <v>65.790454545454537</v>
      </c>
      <c r="E13" s="15">
        <f t="shared" ref="E13:M13" si="3">E12*(1+$O$7)^($D$5-E11-1)</f>
        <v>68.7809297520661</v>
      </c>
      <c r="F13" s="15">
        <f t="shared" si="3"/>
        <v>71.907335649887258</v>
      </c>
      <c r="G13" s="15">
        <f t="shared" si="3"/>
        <v>75.175850906700319</v>
      </c>
      <c r="H13" s="15">
        <f t="shared" si="3"/>
        <v>78.592935038823043</v>
      </c>
      <c r="I13" s="15">
        <f t="shared" si="3"/>
        <v>78.592935038823057</v>
      </c>
      <c r="J13" s="15">
        <f t="shared" si="3"/>
        <v>78.592935038823043</v>
      </c>
      <c r="K13" s="15">
        <f t="shared" si="3"/>
        <v>78.592935038823043</v>
      </c>
      <c r="L13" s="15">
        <f t="shared" si="3"/>
        <v>78.592935038823043</v>
      </c>
      <c r="M13" s="15">
        <f t="shared" si="3"/>
        <v>78.592935038823057</v>
      </c>
      <c r="N13" s="15">
        <f>N12*(1+$O$7)^($D$5-N11-1)</f>
        <v>1362.2775406729329</v>
      </c>
      <c r="O13" s="12">
        <f>O7</f>
        <v>0.1</v>
      </c>
      <c r="P13" s="1" t="s">
        <v>8</v>
      </c>
    </row>
    <row r="14" spans="2:20" ht="14" thickBot="1">
      <c r="C14" s="17" t="s">
        <v>11</v>
      </c>
      <c r="D14" s="18">
        <f>SUM(D13:N13)</f>
        <v>2115.4897217599791</v>
      </c>
      <c r="E14" s="19"/>
      <c r="F14" s="19"/>
      <c r="G14" s="19"/>
      <c r="H14" s="19"/>
      <c r="I14" s="19"/>
      <c r="J14" s="19"/>
      <c r="K14" s="19"/>
      <c r="L14" s="19"/>
      <c r="M14" s="19"/>
      <c r="N14" s="19"/>
      <c r="O14" s="34">
        <v>0.04</v>
      </c>
      <c r="P14" s="1" t="s">
        <v>71</v>
      </c>
      <c r="S14" s="39">
        <f>N12/M12</f>
        <v>17.333333333333332</v>
      </c>
      <c r="T14" s="1" t="s">
        <v>75</v>
      </c>
    </row>
    <row r="16" spans="2:20" ht="29" thickBot="1">
      <c r="N16" s="8" t="s">
        <v>2</v>
      </c>
      <c r="O16" s="9" t="s">
        <v>3</v>
      </c>
    </row>
    <row r="17" spans="2:20" ht="16">
      <c r="B17" s="1" t="s">
        <v>12</v>
      </c>
      <c r="C17" s="10" t="str">
        <f>C11</f>
        <v>FCF PER SHARE</v>
      </c>
      <c r="D17" s="11">
        <f>D5</f>
        <v>1</v>
      </c>
      <c r="E17" s="11">
        <f t="shared" ref="E17:M17" si="4">D17+1</f>
        <v>2</v>
      </c>
      <c r="F17" s="11">
        <f t="shared" si="4"/>
        <v>3</v>
      </c>
      <c r="G17" s="11">
        <f t="shared" si="4"/>
        <v>4</v>
      </c>
      <c r="H17" s="11">
        <f t="shared" si="4"/>
        <v>5</v>
      </c>
      <c r="I17" s="11">
        <f t="shared" si="4"/>
        <v>6</v>
      </c>
      <c r="J17" s="11">
        <f t="shared" si="4"/>
        <v>7</v>
      </c>
      <c r="K17" s="11">
        <f t="shared" si="4"/>
        <v>8</v>
      </c>
      <c r="L17" s="11">
        <f t="shared" si="4"/>
        <v>9</v>
      </c>
      <c r="M17" s="11">
        <f t="shared" si="4"/>
        <v>10</v>
      </c>
      <c r="N17" s="11">
        <f>N5</f>
        <v>10</v>
      </c>
      <c r="O17" s="12">
        <v>0.1</v>
      </c>
      <c r="P17" s="1" t="s">
        <v>6</v>
      </c>
    </row>
    <row r="18" spans="2:20" ht="16">
      <c r="B18" s="1" t="s">
        <v>23</v>
      </c>
      <c r="C18" s="14">
        <f>C6</f>
        <v>62.93</v>
      </c>
      <c r="D18" s="15">
        <f>C18*(1+$O$17)</f>
        <v>69.222999999999999</v>
      </c>
      <c r="E18" s="15">
        <f>D18*(1+$O$17)</f>
        <v>76.145300000000006</v>
      </c>
      <c r="F18" s="15">
        <f>E18*(1+$O$17)</f>
        <v>83.759830000000008</v>
      </c>
      <c r="G18" s="15">
        <f>F18*(1+$O$17)</f>
        <v>92.135813000000013</v>
      </c>
      <c r="H18" s="15">
        <f>G18*(1+$O$17)</f>
        <v>101.34939430000003</v>
      </c>
      <c r="I18" s="15">
        <f>H18*(1+$O$18)</f>
        <v>106.41686401500003</v>
      </c>
      <c r="J18" s="15">
        <f>I18*(1+$O$18)</f>
        <v>111.73770721575004</v>
      </c>
      <c r="K18" s="15">
        <f>J18*(1+$O$18)</f>
        <v>117.32459257653754</v>
      </c>
      <c r="L18" s="15">
        <f>K18*(1+$O$18)</f>
        <v>123.19082220536443</v>
      </c>
      <c r="M18" s="15">
        <f>L18*(1+$O$18)</f>
        <v>129.35036331563265</v>
      </c>
      <c r="N18" s="15">
        <f>M18*(1+O20)/(O19-O20)</f>
        <v>1649.2171322743163</v>
      </c>
      <c r="O18" s="12">
        <v>0.05</v>
      </c>
      <c r="P18" s="13" t="s">
        <v>7</v>
      </c>
    </row>
    <row r="19" spans="2:20" ht="16">
      <c r="C19" s="16"/>
      <c r="D19" s="15">
        <f>D18*(1+$O$19)^($D$17-D17-1)</f>
        <v>62.93</v>
      </c>
      <c r="E19" s="15">
        <f t="shared" ref="E19:N19" si="5">E18*(1+$O$19)^($D$17-E17-1)</f>
        <v>62.93</v>
      </c>
      <c r="F19" s="15">
        <f t="shared" si="5"/>
        <v>62.929999999999986</v>
      </c>
      <c r="G19" s="15">
        <f t="shared" si="5"/>
        <v>62.929999999999993</v>
      </c>
      <c r="H19" s="15">
        <f t="shared" si="5"/>
        <v>62.929999999999993</v>
      </c>
      <c r="I19" s="15">
        <f t="shared" si="5"/>
        <v>60.069545454545448</v>
      </c>
      <c r="J19" s="15">
        <f t="shared" si="5"/>
        <v>57.339111570247915</v>
      </c>
      <c r="K19" s="15">
        <f t="shared" si="5"/>
        <v>54.732788317054833</v>
      </c>
      <c r="L19" s="15">
        <f t="shared" si="5"/>
        <v>52.244934302643252</v>
      </c>
      <c r="M19" s="15">
        <f t="shared" si="5"/>
        <v>49.870164561614011</v>
      </c>
      <c r="N19" s="15">
        <f t="shared" si="5"/>
        <v>635.84459816057858</v>
      </c>
      <c r="O19" s="12">
        <f>O13</f>
        <v>0.1</v>
      </c>
      <c r="P19" s="1" t="s">
        <v>8</v>
      </c>
    </row>
    <row r="20" spans="2:20" ht="14" thickBot="1">
      <c r="C20" s="17" t="s">
        <v>11</v>
      </c>
      <c r="D20" s="18">
        <f>SUM(D19:N19)</f>
        <v>1224.751142366684</v>
      </c>
      <c r="E20" s="19"/>
      <c r="F20" s="19"/>
      <c r="G20" s="19"/>
      <c r="H20" s="19"/>
      <c r="I20" s="19"/>
      <c r="J20" s="19"/>
      <c r="K20" s="19"/>
      <c r="L20" s="19"/>
      <c r="M20" s="19"/>
      <c r="N20" s="19"/>
      <c r="O20" s="34">
        <v>0.02</v>
      </c>
      <c r="P20" s="1" t="s">
        <v>71</v>
      </c>
      <c r="S20" s="39">
        <f>N18/M18</f>
        <v>12.75</v>
      </c>
      <c r="T20" s="1" t="s">
        <v>75</v>
      </c>
    </row>
    <row r="21" spans="2:20" ht="14" thickBot="1"/>
    <row r="22" spans="2:20" ht="14" thickBot="1">
      <c r="C22" s="21" t="s">
        <v>13</v>
      </c>
      <c r="D22" s="22" t="s">
        <v>14</v>
      </c>
      <c r="E22" s="22" t="s">
        <v>15</v>
      </c>
      <c r="F22" s="23" t="s">
        <v>16</v>
      </c>
    </row>
    <row r="23" spans="2:20">
      <c r="C23" s="24" t="s">
        <v>17</v>
      </c>
      <c r="D23" s="25">
        <v>0.3</v>
      </c>
      <c r="E23" s="15">
        <f>D8</f>
        <v>4186.0987727690645</v>
      </c>
      <c r="F23" s="26">
        <f>E23*D23</f>
        <v>1255.8296318307193</v>
      </c>
    </row>
    <row r="24" spans="2:20">
      <c r="C24" s="24" t="s">
        <v>18</v>
      </c>
      <c r="D24" s="25">
        <v>0.4</v>
      </c>
      <c r="E24" s="15">
        <f>D14</f>
        <v>2115.4897217599791</v>
      </c>
      <c r="F24" s="26">
        <f>E24*D24</f>
        <v>846.19588870399173</v>
      </c>
    </row>
    <row r="25" spans="2:20" ht="14" thickBot="1">
      <c r="C25" s="27" t="s">
        <v>19</v>
      </c>
      <c r="D25" s="28">
        <v>0.3</v>
      </c>
      <c r="E25" s="29">
        <f>D20</f>
        <v>1224.751142366684</v>
      </c>
      <c r="F25" s="30">
        <f>E25*D25</f>
        <v>367.42534271000517</v>
      </c>
    </row>
    <row r="26" spans="2:20" ht="14" thickBot="1">
      <c r="E26" s="31" t="s">
        <v>20</v>
      </c>
      <c r="F26" s="32">
        <f>SUM(F23:F25)</f>
        <v>2469.4508632447164</v>
      </c>
    </row>
    <row r="30" spans="2:20" ht="23">
      <c r="C30" s="35"/>
    </row>
  </sheetData>
  <conditionalFormatting sqref="D3">
    <cfRule type="containsText" dxfId="83" priority="1" operator="containsText" text="overvalued">
      <formula>NOT(ISERROR(SEARCH("overvalued",D3)))</formula>
    </cfRule>
    <cfRule type="containsText" dxfId="82" priority="2" operator="containsText" text="undervalued">
      <formula>NOT(ISERROR(SEARCH("undervalued",D3)))</formula>
    </cfRule>
  </conditionalFormatting>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B1:T30"/>
  <sheetViews>
    <sheetView workbookViewId="0">
      <selection activeCell="O7" sqref="O7"/>
    </sheetView>
  </sheetViews>
  <sheetFormatPr baseColWidth="10" defaultColWidth="11.5" defaultRowHeight="13"/>
  <cols>
    <col min="1" max="1" width="4.33203125" style="1" customWidth="1"/>
    <col min="2" max="2" width="11.5" style="1"/>
    <col min="3" max="3" width="23" style="1" customWidth="1"/>
    <col min="4" max="4" width="10.6640625" style="1" bestFit="1" customWidth="1"/>
    <col min="5" max="5" width="7.5" style="1" customWidth="1"/>
    <col min="6" max="6" width="9.6640625" style="1" customWidth="1"/>
    <col min="7" max="13" width="7" style="1" customWidth="1"/>
    <col min="14" max="14" width="10.6640625" style="1" bestFit="1" customWidth="1"/>
    <col min="15" max="15" width="11.5" style="1"/>
    <col min="16" max="16" width="20" style="1" customWidth="1"/>
    <col min="17" max="16384" width="11.5" style="1"/>
  </cols>
  <sheetData>
    <row r="1" spans="2:20">
      <c r="S1" s="2" t="s">
        <v>0</v>
      </c>
    </row>
    <row r="2" spans="2:20" ht="24">
      <c r="B2" s="36" t="str">
        <f ca="1">MID(CELL("filename",A1),FIND("]",CELL("filename",A1))+1,255)</f>
        <v>AltaGas</v>
      </c>
      <c r="C2" s="4"/>
      <c r="D2" s="3"/>
      <c r="P2"/>
      <c r="Q2"/>
      <c r="S2" s="5" t="s">
        <v>1</v>
      </c>
    </row>
    <row r="3" spans="2:20">
      <c r="D3" s="6"/>
    </row>
    <row r="4" spans="2:20" ht="29" thickBot="1">
      <c r="B4" s="7"/>
      <c r="N4" s="8" t="s">
        <v>2</v>
      </c>
      <c r="O4" s="9" t="s">
        <v>3</v>
      </c>
      <c r="Q4" s="1" t="s">
        <v>4</v>
      </c>
    </row>
    <row r="5" spans="2:20" ht="16">
      <c r="B5" s="1" t="s">
        <v>5</v>
      </c>
      <c r="C5" s="10" t="s">
        <v>79</v>
      </c>
      <c r="D5" s="11">
        <v>1</v>
      </c>
      <c r="E5" s="11">
        <f t="shared" ref="E5:M5" si="0">D5+1</f>
        <v>2</v>
      </c>
      <c r="F5" s="11">
        <f t="shared" si="0"/>
        <v>3</v>
      </c>
      <c r="G5" s="11">
        <f t="shared" si="0"/>
        <v>4</v>
      </c>
      <c r="H5" s="11">
        <f t="shared" si="0"/>
        <v>5</v>
      </c>
      <c r="I5" s="11">
        <f t="shared" si="0"/>
        <v>6</v>
      </c>
      <c r="J5" s="11">
        <f t="shared" si="0"/>
        <v>7</v>
      </c>
      <c r="K5" s="11">
        <f t="shared" si="0"/>
        <v>8</v>
      </c>
      <c r="L5" s="11">
        <f t="shared" si="0"/>
        <v>9</v>
      </c>
      <c r="M5" s="11">
        <f t="shared" si="0"/>
        <v>10</v>
      </c>
      <c r="N5" s="11">
        <v>10</v>
      </c>
      <c r="O5" s="12">
        <v>0.05</v>
      </c>
      <c r="P5" s="1" t="s">
        <v>6</v>
      </c>
      <c r="R5" s="13"/>
    </row>
    <row r="6" spans="2:20" ht="16">
      <c r="B6" s="1" t="s">
        <v>21</v>
      </c>
      <c r="C6" s="14">
        <v>0.99</v>
      </c>
      <c r="D6" s="15">
        <f>C6*(1+$O$5)</f>
        <v>1.0395000000000001</v>
      </c>
      <c r="E6" s="15">
        <f>D6*(1+$O$5)</f>
        <v>1.0914750000000002</v>
      </c>
      <c r="F6" s="15">
        <f>E6*(1+$O$5)</f>
        <v>1.1460487500000003</v>
      </c>
      <c r="G6" s="15">
        <f>F6*(1+$O$5)</f>
        <v>1.2033511875000003</v>
      </c>
      <c r="H6" s="15">
        <f>G6*(1+$O$5)</f>
        <v>1.2635187468750002</v>
      </c>
      <c r="I6" s="15">
        <f>H6*(1+$O$6)</f>
        <v>1.3393298716875004</v>
      </c>
      <c r="J6" s="15">
        <f>I6*(1+$O$6)</f>
        <v>1.4196896639887504</v>
      </c>
      <c r="K6" s="15">
        <f>J6*(1+$O$6)</f>
        <v>1.5048710438280755</v>
      </c>
      <c r="L6" s="15">
        <f>K6*(1+$O$6)</f>
        <v>1.5951633064577602</v>
      </c>
      <c r="M6" s="15">
        <f>L6*(1+$O$6)</f>
        <v>1.6908731048452259</v>
      </c>
      <c r="N6" s="15">
        <f>M6*(1+O8)/(O7-O8)</f>
        <v>44.808137278398483</v>
      </c>
      <c r="O6" s="12">
        <v>0.06</v>
      </c>
      <c r="P6" s="13" t="s">
        <v>7</v>
      </c>
      <c r="S6"/>
      <c r="T6"/>
    </row>
    <row r="7" spans="2:20" ht="16">
      <c r="C7" s="16"/>
      <c r="D7" s="15">
        <f>D6*(1+$O$7)^($D$5-D5-1)</f>
        <v>0.94500000000000006</v>
      </c>
      <c r="E7" s="15">
        <f t="shared" ref="E7:N7" si="1">E6*(1+$O$7)^($D$5-E5-1)</f>
        <v>0.90204545454545459</v>
      </c>
      <c r="F7" s="15">
        <f t="shared" si="1"/>
        <v>0.86104338842975203</v>
      </c>
      <c r="G7" s="15">
        <f t="shared" si="1"/>
        <v>0.82190505259203606</v>
      </c>
      <c r="H7" s="15">
        <f t="shared" si="1"/>
        <v>0.78454573201967059</v>
      </c>
      <c r="I7" s="15">
        <f t="shared" si="1"/>
        <v>0.75601679630986451</v>
      </c>
      <c r="J7" s="15">
        <f t="shared" si="1"/>
        <v>0.72852527644405107</v>
      </c>
      <c r="K7" s="15">
        <f t="shared" si="1"/>
        <v>0.70203344820972202</v>
      </c>
      <c r="L7" s="15">
        <f t="shared" si="1"/>
        <v>0.67650495918391396</v>
      </c>
      <c r="M7" s="15">
        <f t="shared" si="1"/>
        <v>0.65190477884995346</v>
      </c>
      <c r="N7" s="15">
        <f t="shared" si="1"/>
        <v>17.275476639523767</v>
      </c>
      <c r="O7" s="12">
        <f>Dashboard!K1</f>
        <v>0.1</v>
      </c>
      <c r="P7" s="1" t="s">
        <v>8</v>
      </c>
      <c r="S7"/>
      <c r="T7"/>
    </row>
    <row r="8" spans="2:20" ht="14" thickBot="1">
      <c r="C8" s="17" t="s">
        <v>9</v>
      </c>
      <c r="D8" s="18">
        <f>SUM(D7:N7)</f>
        <v>25.105001526108182</v>
      </c>
      <c r="E8" s="19"/>
      <c r="F8" s="19"/>
      <c r="G8" s="19"/>
      <c r="H8" s="19"/>
      <c r="I8" s="19"/>
      <c r="J8" s="19"/>
      <c r="K8" s="19"/>
      <c r="L8" s="19"/>
      <c r="M8" s="19"/>
      <c r="N8" s="19"/>
      <c r="O8" s="34">
        <v>0.06</v>
      </c>
      <c r="P8" s="1" t="s">
        <v>71</v>
      </c>
      <c r="R8" s="20"/>
      <c r="S8" s="39">
        <f>N6/M6</f>
        <v>26.499999999999996</v>
      </c>
      <c r="T8" s="1" t="s">
        <v>75</v>
      </c>
    </row>
    <row r="10" spans="2:20" ht="31" thickBot="1">
      <c r="N10" s="8" t="s">
        <v>2</v>
      </c>
      <c r="O10" s="9" t="s">
        <v>3</v>
      </c>
      <c r="R10" s="33"/>
    </row>
    <row r="11" spans="2:20" ht="16">
      <c r="B11" s="1" t="s">
        <v>10</v>
      </c>
      <c r="C11" s="10" t="str">
        <f>C5</f>
        <v>DIVIDEND PER SHARE</v>
      </c>
      <c r="D11" s="11">
        <f>D5</f>
        <v>1</v>
      </c>
      <c r="E11" s="11">
        <f t="shared" ref="E11:M11" si="2">D11+1</f>
        <v>2</v>
      </c>
      <c r="F11" s="11">
        <f t="shared" si="2"/>
        <v>3</v>
      </c>
      <c r="G11" s="11">
        <f t="shared" si="2"/>
        <v>4</v>
      </c>
      <c r="H11" s="11">
        <f t="shared" si="2"/>
        <v>5</v>
      </c>
      <c r="I11" s="11">
        <f t="shared" si="2"/>
        <v>6</v>
      </c>
      <c r="J11" s="11">
        <f t="shared" si="2"/>
        <v>7</v>
      </c>
      <c r="K11" s="11">
        <f t="shared" si="2"/>
        <v>8</v>
      </c>
      <c r="L11" s="11">
        <f t="shared" si="2"/>
        <v>9</v>
      </c>
      <c r="M11" s="11">
        <f t="shared" si="2"/>
        <v>10</v>
      </c>
      <c r="N11" s="11">
        <f>N5</f>
        <v>10</v>
      </c>
      <c r="O11" s="12">
        <v>0</v>
      </c>
      <c r="P11" s="1" t="s">
        <v>6</v>
      </c>
    </row>
    <row r="12" spans="2:20" ht="16">
      <c r="B12" s="1" t="s">
        <v>22</v>
      </c>
      <c r="C12" s="14">
        <f>C6</f>
        <v>0.99</v>
      </c>
      <c r="D12" s="15">
        <f>C12*(1+$O$11)</f>
        <v>0.99</v>
      </c>
      <c r="E12" s="15">
        <f>D12*(1+$O$11)</f>
        <v>0.99</v>
      </c>
      <c r="F12" s="15">
        <f>E12*(1+$O$11)</f>
        <v>0.99</v>
      </c>
      <c r="G12" s="15">
        <f>F12*(1+$O$11)</f>
        <v>0.99</v>
      </c>
      <c r="H12" s="15">
        <f>G12*(1+$O$11)</f>
        <v>0.99</v>
      </c>
      <c r="I12" s="15">
        <f>H12*(1+$O$12)</f>
        <v>1.0197000000000001</v>
      </c>
      <c r="J12" s="15">
        <f>I12*(1+$O$12)</f>
        <v>1.0502910000000001</v>
      </c>
      <c r="K12" s="15">
        <f>J12*(1+$O$12)</f>
        <v>1.0817997300000002</v>
      </c>
      <c r="L12" s="15">
        <f>K12*(1+$O$12)</f>
        <v>1.1142537219000002</v>
      </c>
      <c r="M12" s="15">
        <f>L12*(1+$O$12)</f>
        <v>1.1476813335570002</v>
      </c>
      <c r="N12" s="15">
        <f>M12*(1+O14)/(O13-O14)</f>
        <v>19.893143114988</v>
      </c>
      <c r="O12" s="12">
        <v>0.03</v>
      </c>
      <c r="P12" s="13" t="s">
        <v>7</v>
      </c>
    </row>
    <row r="13" spans="2:20" ht="16">
      <c r="C13" s="16"/>
      <c r="D13" s="15">
        <f>D12*(1+$O$13)^($D$11-D11-1)</f>
        <v>0.89999999999999991</v>
      </c>
      <c r="E13" s="15">
        <f t="shared" ref="E13:M13" si="3">E12*(1+$O$7)^($D$5-E11-1)</f>
        <v>0.81818181818181812</v>
      </c>
      <c r="F13" s="15">
        <f t="shared" si="3"/>
        <v>0.74380165289256173</v>
      </c>
      <c r="G13" s="15">
        <f t="shared" si="3"/>
        <v>0.67618332081141985</v>
      </c>
      <c r="H13" s="15">
        <f t="shared" si="3"/>
        <v>0.61471210982856339</v>
      </c>
      <c r="I13" s="15">
        <f t="shared" si="3"/>
        <v>0.57559406647583666</v>
      </c>
      <c r="J13" s="15">
        <f t="shared" si="3"/>
        <v>0.538965353154647</v>
      </c>
      <c r="K13" s="15">
        <f t="shared" si="3"/>
        <v>0.50466755795389673</v>
      </c>
      <c r="L13" s="15">
        <f t="shared" si="3"/>
        <v>0.47255234972046695</v>
      </c>
      <c r="M13" s="15">
        <f t="shared" si="3"/>
        <v>0.44248083655643716</v>
      </c>
      <c r="N13" s="15">
        <f>N12*(1+$O$7)^($D$5-N11-1)</f>
        <v>7.66966783364491</v>
      </c>
      <c r="O13" s="12">
        <f>O7</f>
        <v>0.1</v>
      </c>
      <c r="P13" s="1" t="s">
        <v>8</v>
      </c>
    </row>
    <row r="14" spans="2:20" ht="14" thickBot="1">
      <c r="C14" s="17" t="s">
        <v>11</v>
      </c>
      <c r="D14" s="18">
        <f>SUM(D13:N13)</f>
        <v>13.956806899220558</v>
      </c>
      <c r="E14" s="19"/>
      <c r="F14" s="19"/>
      <c r="G14" s="19"/>
      <c r="H14" s="19"/>
      <c r="I14" s="19"/>
      <c r="J14" s="19"/>
      <c r="K14" s="19"/>
      <c r="L14" s="19"/>
      <c r="M14" s="19"/>
      <c r="N14" s="19"/>
      <c r="O14" s="34">
        <v>0.04</v>
      </c>
      <c r="P14" s="1" t="s">
        <v>71</v>
      </c>
      <c r="S14" s="39">
        <f>N12/M12</f>
        <v>17.333333333333329</v>
      </c>
      <c r="T14" s="1" t="s">
        <v>75</v>
      </c>
    </row>
    <row r="16" spans="2:20" ht="29" thickBot="1">
      <c r="N16" s="8" t="s">
        <v>2</v>
      </c>
      <c r="O16" s="9" t="s">
        <v>3</v>
      </c>
    </row>
    <row r="17" spans="2:20" ht="16">
      <c r="B17" s="1" t="s">
        <v>12</v>
      </c>
      <c r="C17" s="10" t="str">
        <f>C11</f>
        <v>DIVIDEND PER SHARE</v>
      </c>
      <c r="D17" s="11">
        <f>D5</f>
        <v>1</v>
      </c>
      <c r="E17" s="11">
        <f t="shared" ref="E17:M17" si="4">D17+1</f>
        <v>2</v>
      </c>
      <c r="F17" s="11">
        <f t="shared" si="4"/>
        <v>3</v>
      </c>
      <c r="G17" s="11">
        <f t="shared" si="4"/>
        <v>4</v>
      </c>
      <c r="H17" s="11">
        <f t="shared" si="4"/>
        <v>5</v>
      </c>
      <c r="I17" s="11">
        <f t="shared" si="4"/>
        <v>6</v>
      </c>
      <c r="J17" s="11">
        <f t="shared" si="4"/>
        <v>7</v>
      </c>
      <c r="K17" s="11">
        <f t="shared" si="4"/>
        <v>8</v>
      </c>
      <c r="L17" s="11">
        <f t="shared" si="4"/>
        <v>9</v>
      </c>
      <c r="M17" s="11">
        <f t="shared" si="4"/>
        <v>10</v>
      </c>
      <c r="N17" s="11">
        <f>N5</f>
        <v>10</v>
      </c>
      <c r="O17" s="12">
        <v>-0.03</v>
      </c>
      <c r="P17" s="1" t="s">
        <v>6</v>
      </c>
    </row>
    <row r="18" spans="2:20" ht="16">
      <c r="B18" s="1" t="s">
        <v>23</v>
      </c>
      <c r="C18" s="14">
        <f>C6</f>
        <v>0.99</v>
      </c>
      <c r="D18" s="15">
        <f>C18*(1+$O$17)</f>
        <v>0.96029999999999993</v>
      </c>
      <c r="E18" s="15">
        <f>D18*(1+$O$17)</f>
        <v>0.93149099999999996</v>
      </c>
      <c r="F18" s="15">
        <f>E18*(1+$O$17)</f>
        <v>0.90354626999999998</v>
      </c>
      <c r="G18" s="15">
        <f>F18*(1+$O$17)</f>
        <v>0.8764398819</v>
      </c>
      <c r="H18" s="15">
        <f>G18*(1+$O$17)</f>
        <v>0.85014668544299998</v>
      </c>
      <c r="I18" s="15">
        <f>H18*(1+$O$18)</f>
        <v>0.85014668544299998</v>
      </c>
      <c r="J18" s="15">
        <f>I18*(1+$O$18)</f>
        <v>0.85014668544299998</v>
      </c>
      <c r="K18" s="15">
        <f>J18*(1+$O$18)</f>
        <v>0.85014668544299998</v>
      </c>
      <c r="L18" s="15">
        <f>K18*(1+$O$18)</f>
        <v>0.85014668544299998</v>
      </c>
      <c r="M18" s="15">
        <f>L18*(1+$O$18)</f>
        <v>0.85014668544299998</v>
      </c>
      <c r="N18" s="15">
        <f>M18*(1+O20)/(O19-O20)</f>
        <v>10.839370239398249</v>
      </c>
      <c r="O18" s="12">
        <v>0</v>
      </c>
      <c r="P18" s="13" t="s">
        <v>7</v>
      </c>
    </row>
    <row r="19" spans="2:20" ht="16">
      <c r="C19" s="16"/>
      <c r="D19" s="15">
        <f>D18*(1+$O$19)^($D$17-D17-1)</f>
        <v>0.87299999999999989</v>
      </c>
      <c r="E19" s="15">
        <f t="shared" ref="E19:N19" si="5">E18*(1+$O$19)^($D$17-E17-1)</f>
        <v>0.76982727272727258</v>
      </c>
      <c r="F19" s="15">
        <f t="shared" si="5"/>
        <v>0.678847685950413</v>
      </c>
      <c r="G19" s="15">
        <f t="shared" si="5"/>
        <v>0.59862023215627336</v>
      </c>
      <c r="H19" s="15">
        <f t="shared" si="5"/>
        <v>0.52787420471962276</v>
      </c>
      <c r="I19" s="15">
        <f t="shared" si="5"/>
        <v>0.47988564065420253</v>
      </c>
      <c r="J19" s="15">
        <f t="shared" si="5"/>
        <v>0.43625967332200222</v>
      </c>
      <c r="K19" s="15">
        <f t="shared" si="5"/>
        <v>0.39659970302000203</v>
      </c>
      <c r="L19" s="15">
        <f t="shared" si="5"/>
        <v>0.36054518456363815</v>
      </c>
      <c r="M19" s="15">
        <f t="shared" si="5"/>
        <v>0.32776834960330742</v>
      </c>
      <c r="N19" s="15">
        <f t="shared" si="5"/>
        <v>4.1790464574421691</v>
      </c>
      <c r="O19" s="12">
        <f>O13</f>
        <v>0.1</v>
      </c>
      <c r="P19" s="1" t="s">
        <v>8</v>
      </c>
    </row>
    <row r="20" spans="2:20" ht="14" thickBot="1">
      <c r="C20" s="17" t="s">
        <v>11</v>
      </c>
      <c r="D20" s="18">
        <f>SUM(D19:N19)</f>
        <v>9.628274404158903</v>
      </c>
      <c r="E20" s="19"/>
      <c r="F20" s="19"/>
      <c r="G20" s="19"/>
      <c r="H20" s="19"/>
      <c r="I20" s="19"/>
      <c r="J20" s="19"/>
      <c r="K20" s="19"/>
      <c r="L20" s="19"/>
      <c r="M20" s="19"/>
      <c r="N20" s="19"/>
      <c r="O20" s="34">
        <v>0.02</v>
      </c>
      <c r="P20" s="1" t="s">
        <v>71</v>
      </c>
      <c r="S20" s="39">
        <f>N18/M18</f>
        <v>12.75</v>
      </c>
      <c r="T20" s="1" t="s">
        <v>75</v>
      </c>
    </row>
    <row r="21" spans="2:20" ht="14" thickBot="1"/>
    <row r="22" spans="2:20" ht="14" thickBot="1">
      <c r="C22" s="21" t="s">
        <v>13</v>
      </c>
      <c r="D22" s="22" t="s">
        <v>14</v>
      </c>
      <c r="E22" s="22" t="s">
        <v>15</v>
      </c>
      <c r="F22" s="23" t="s">
        <v>16</v>
      </c>
    </row>
    <row r="23" spans="2:20">
      <c r="C23" s="24" t="s">
        <v>17</v>
      </c>
      <c r="D23" s="25">
        <v>0.3</v>
      </c>
      <c r="E23" s="15">
        <f>D8</f>
        <v>25.105001526108182</v>
      </c>
      <c r="F23" s="26">
        <f>E23*D23</f>
        <v>7.531500457832454</v>
      </c>
    </row>
    <row r="24" spans="2:20">
      <c r="C24" s="24" t="s">
        <v>18</v>
      </c>
      <c r="D24" s="25">
        <v>0.4</v>
      </c>
      <c r="E24" s="15">
        <f>D14</f>
        <v>13.956806899220558</v>
      </c>
      <c r="F24" s="26">
        <f>E24*D24</f>
        <v>5.5827227596882238</v>
      </c>
    </row>
    <row r="25" spans="2:20" ht="14" thickBot="1">
      <c r="C25" s="27" t="s">
        <v>19</v>
      </c>
      <c r="D25" s="28">
        <v>0.3</v>
      </c>
      <c r="E25" s="29">
        <f>D20</f>
        <v>9.628274404158903</v>
      </c>
      <c r="F25" s="30">
        <f>E25*D25</f>
        <v>2.8884823212476709</v>
      </c>
    </row>
    <row r="26" spans="2:20" ht="14" thickBot="1">
      <c r="E26" s="31" t="s">
        <v>20</v>
      </c>
      <c r="F26" s="32">
        <f>SUM(F23:F25)</f>
        <v>16.00270553876835</v>
      </c>
    </row>
    <row r="30" spans="2:20" ht="23">
      <c r="C30" s="35"/>
    </row>
  </sheetData>
  <conditionalFormatting sqref="D3">
    <cfRule type="containsText" dxfId="81" priority="1" operator="containsText" text="overvalued">
      <formula>NOT(ISERROR(SEARCH("overvalued",D3)))</formula>
    </cfRule>
    <cfRule type="containsText" dxfId="80" priority="2" operator="containsText" text="undervalued">
      <formula>NOT(ISERROR(SEARCH("undervalued",D3)))</formula>
    </cfRule>
  </conditionalFormatting>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B1:T30"/>
  <sheetViews>
    <sheetView workbookViewId="0">
      <selection activeCell="O7" sqref="O7"/>
    </sheetView>
  </sheetViews>
  <sheetFormatPr baseColWidth="10" defaultColWidth="11.5" defaultRowHeight="13"/>
  <cols>
    <col min="1" max="1" width="4.33203125" style="1" customWidth="1"/>
    <col min="2" max="2" width="11.5" style="1"/>
    <col min="3" max="3" width="23" style="1" customWidth="1"/>
    <col min="4" max="4" width="10.6640625" style="1" bestFit="1" customWidth="1"/>
    <col min="5" max="5" width="7.5" style="1" customWidth="1"/>
    <col min="6" max="6" width="9.6640625" style="1" customWidth="1"/>
    <col min="7" max="13" width="7" style="1" customWidth="1"/>
    <col min="14" max="14" width="10.6640625" style="1" bestFit="1" customWidth="1"/>
    <col min="15" max="15" width="11.5" style="1"/>
    <col min="16" max="16" width="20" style="1" customWidth="1"/>
    <col min="17" max="16384" width="11.5" style="1"/>
  </cols>
  <sheetData>
    <row r="1" spans="2:20">
      <c r="S1" s="2" t="s">
        <v>0</v>
      </c>
    </row>
    <row r="2" spans="2:20" ht="24">
      <c r="B2" s="36" t="str">
        <f ca="1">MID(CELL("filename",A1),FIND("]",CELL("filename",A1))+1,255)</f>
        <v>Amazon.com</v>
      </c>
      <c r="C2" s="4"/>
      <c r="D2" s="3"/>
      <c r="P2"/>
      <c r="Q2"/>
      <c r="S2" s="5" t="s">
        <v>1</v>
      </c>
    </row>
    <row r="3" spans="2:20">
      <c r="D3" s="6"/>
    </row>
    <row r="4" spans="2:20" ht="29" thickBot="1">
      <c r="B4" s="7"/>
      <c r="N4" s="8" t="s">
        <v>2</v>
      </c>
      <c r="O4" s="9" t="s">
        <v>3</v>
      </c>
      <c r="Q4" s="1" t="s">
        <v>4</v>
      </c>
    </row>
    <row r="5" spans="2:20" ht="16">
      <c r="B5" s="1" t="s">
        <v>5</v>
      </c>
      <c r="C5" s="10" t="s">
        <v>24</v>
      </c>
      <c r="D5" s="11">
        <v>1</v>
      </c>
      <c r="E5" s="11">
        <f t="shared" ref="E5:M5" si="0">D5+1</f>
        <v>2</v>
      </c>
      <c r="F5" s="11">
        <f t="shared" si="0"/>
        <v>3</v>
      </c>
      <c r="G5" s="11">
        <f t="shared" si="0"/>
        <v>4</v>
      </c>
      <c r="H5" s="11">
        <f t="shared" si="0"/>
        <v>5</v>
      </c>
      <c r="I5" s="11">
        <f t="shared" si="0"/>
        <v>6</v>
      </c>
      <c r="J5" s="11">
        <f t="shared" si="0"/>
        <v>7</v>
      </c>
      <c r="K5" s="11">
        <f t="shared" si="0"/>
        <v>8</v>
      </c>
      <c r="L5" s="11">
        <f t="shared" si="0"/>
        <v>9</v>
      </c>
      <c r="M5" s="11">
        <f t="shared" si="0"/>
        <v>10</v>
      </c>
      <c r="N5" s="11">
        <v>10</v>
      </c>
      <c r="O5" s="12">
        <v>0.2</v>
      </c>
      <c r="P5" s="1" t="s">
        <v>6</v>
      </c>
      <c r="R5" s="13"/>
    </row>
    <row r="6" spans="2:20" ht="16">
      <c r="B6" s="1" t="s">
        <v>21</v>
      </c>
      <c r="C6" s="14">
        <v>51.85</v>
      </c>
      <c r="D6" s="15">
        <f>C6*(1+$O$5)</f>
        <v>62.22</v>
      </c>
      <c r="E6" s="15">
        <f>D6*(1+$O$5)</f>
        <v>74.664000000000001</v>
      </c>
      <c r="F6" s="15">
        <f>E6*(1+$O$5)</f>
        <v>89.596800000000002</v>
      </c>
      <c r="G6" s="15">
        <f>F6*(1+$O$5)</f>
        <v>107.51616</v>
      </c>
      <c r="H6" s="15">
        <f>G6*(1+$O$5)</f>
        <v>129.01939199999998</v>
      </c>
      <c r="I6" s="15">
        <f>H6*(1+$O$6)</f>
        <v>148.37230079999998</v>
      </c>
      <c r="J6" s="15">
        <f>I6*(1+$O$6)</f>
        <v>170.62814591999995</v>
      </c>
      <c r="K6" s="15">
        <f>J6*(1+$O$6)</f>
        <v>196.22236780799992</v>
      </c>
      <c r="L6" s="15">
        <f>K6*(1+$O$6)</f>
        <v>225.65572297919988</v>
      </c>
      <c r="M6" s="15">
        <f>L6*(1+$O$6)</f>
        <v>259.50408142607984</v>
      </c>
      <c r="N6" s="15">
        <f>M6*(1+O8)/(O7-O8)</f>
        <v>6876.8581577911154</v>
      </c>
      <c r="O6" s="12">
        <v>0.15</v>
      </c>
      <c r="P6" s="13" t="s">
        <v>7</v>
      </c>
      <c r="S6"/>
      <c r="T6"/>
    </row>
    <row r="7" spans="2:20" ht="16">
      <c r="C7" s="16"/>
      <c r="D7" s="15">
        <f>D6*(1+$O$7)^($D$5-D5-1)</f>
        <v>56.563636363636363</v>
      </c>
      <c r="E7" s="15">
        <f t="shared" ref="E7:N7" si="1">E6*(1+$O$7)^($D$5-E5-1)</f>
        <v>61.705785123966933</v>
      </c>
      <c r="F7" s="15">
        <f t="shared" si="1"/>
        <v>67.315401953418458</v>
      </c>
      <c r="G7" s="15">
        <f t="shared" si="1"/>
        <v>73.434983949183774</v>
      </c>
      <c r="H7" s="15">
        <f t="shared" si="1"/>
        <v>80.110891580927742</v>
      </c>
      <c r="I7" s="15">
        <f t="shared" si="1"/>
        <v>83.752295743697175</v>
      </c>
      <c r="J7" s="15">
        <f t="shared" si="1"/>
        <v>87.559218277501571</v>
      </c>
      <c r="K7" s="15">
        <f t="shared" si="1"/>
        <v>91.539182744660721</v>
      </c>
      <c r="L7" s="15">
        <f t="shared" si="1"/>
        <v>95.700054687599831</v>
      </c>
      <c r="M7" s="15">
        <f t="shared" si="1"/>
        <v>100.05005717339981</v>
      </c>
      <c r="N7" s="15">
        <f t="shared" si="1"/>
        <v>2651.3265150950947</v>
      </c>
      <c r="O7" s="12">
        <f>Dashboard!K1</f>
        <v>0.1</v>
      </c>
      <c r="P7" s="1" t="s">
        <v>8</v>
      </c>
      <c r="S7"/>
      <c r="T7"/>
    </row>
    <row r="8" spans="2:20" ht="14" thickBot="1">
      <c r="C8" s="17" t="s">
        <v>9</v>
      </c>
      <c r="D8" s="18">
        <f>SUM(D7:N7)</f>
        <v>3449.058022693087</v>
      </c>
      <c r="E8" s="19"/>
      <c r="F8" s="19"/>
      <c r="G8" s="19"/>
      <c r="H8" s="19"/>
      <c r="I8" s="19"/>
      <c r="J8" s="19"/>
      <c r="K8" s="19"/>
      <c r="L8" s="19"/>
      <c r="M8" s="19"/>
      <c r="N8" s="19"/>
      <c r="O8" s="34">
        <v>0.06</v>
      </c>
      <c r="P8" s="1" t="s">
        <v>71</v>
      </c>
      <c r="R8" s="20"/>
      <c r="S8" s="39">
        <f>N6/M6</f>
        <v>26.5</v>
      </c>
      <c r="T8" s="1" t="s">
        <v>75</v>
      </c>
    </row>
    <row r="10" spans="2:20" ht="31" thickBot="1">
      <c r="N10" s="8" t="s">
        <v>2</v>
      </c>
      <c r="O10" s="9" t="s">
        <v>3</v>
      </c>
      <c r="R10" s="33"/>
    </row>
    <row r="11" spans="2:20" ht="16">
      <c r="B11" s="1" t="s">
        <v>10</v>
      </c>
      <c r="C11" s="10" t="str">
        <f>C5</f>
        <v>FCF PER SHARE</v>
      </c>
      <c r="D11" s="11">
        <f>D5</f>
        <v>1</v>
      </c>
      <c r="E11" s="11">
        <f t="shared" ref="E11:M11" si="2">D11+1</f>
        <v>2</v>
      </c>
      <c r="F11" s="11">
        <f t="shared" si="2"/>
        <v>3</v>
      </c>
      <c r="G11" s="11">
        <f t="shared" si="2"/>
        <v>4</v>
      </c>
      <c r="H11" s="11">
        <f t="shared" si="2"/>
        <v>5</v>
      </c>
      <c r="I11" s="11">
        <f t="shared" si="2"/>
        <v>6</v>
      </c>
      <c r="J11" s="11">
        <f t="shared" si="2"/>
        <v>7</v>
      </c>
      <c r="K11" s="11">
        <f t="shared" si="2"/>
        <v>8</v>
      </c>
      <c r="L11" s="11">
        <f t="shared" si="2"/>
        <v>9</v>
      </c>
      <c r="M11" s="11">
        <f t="shared" si="2"/>
        <v>10</v>
      </c>
      <c r="N11" s="11">
        <f>N5</f>
        <v>10</v>
      </c>
      <c r="O11" s="12">
        <v>0.15</v>
      </c>
      <c r="P11" s="1" t="s">
        <v>6</v>
      </c>
    </row>
    <row r="12" spans="2:20" ht="16">
      <c r="B12" s="1" t="s">
        <v>22</v>
      </c>
      <c r="C12" s="14">
        <f>C6</f>
        <v>51.85</v>
      </c>
      <c r="D12" s="15">
        <f>C12*(1+$O$11)</f>
        <v>59.627499999999998</v>
      </c>
      <c r="E12" s="15">
        <f>D12*(1+$O$11)</f>
        <v>68.571624999999997</v>
      </c>
      <c r="F12" s="15">
        <f>E12*(1+$O$11)</f>
        <v>78.857368749999992</v>
      </c>
      <c r="G12" s="15">
        <f>F12*(1+$O$11)</f>
        <v>90.68597406249998</v>
      </c>
      <c r="H12" s="15">
        <f>G12*(1+$O$11)</f>
        <v>104.28887017187498</v>
      </c>
      <c r="I12" s="15">
        <f>H12*(1+$O$12)</f>
        <v>114.71775718906248</v>
      </c>
      <c r="J12" s="15">
        <f>I12*(1+$O$12)</f>
        <v>126.18953290796874</v>
      </c>
      <c r="K12" s="15">
        <f>J12*(1+$O$12)</f>
        <v>138.80848619876562</v>
      </c>
      <c r="L12" s="15">
        <f>K12*(1+$O$12)</f>
        <v>152.68933481864221</v>
      </c>
      <c r="M12" s="15">
        <f>L12*(1+$O$12)</f>
        <v>167.95826830050643</v>
      </c>
      <c r="N12" s="15">
        <f>M12*(1+O14)/(O13-O14)</f>
        <v>2911.2766505421114</v>
      </c>
      <c r="O12" s="12">
        <v>0.1</v>
      </c>
      <c r="P12" s="13" t="s">
        <v>7</v>
      </c>
    </row>
    <row r="13" spans="2:20" ht="16">
      <c r="C13" s="16"/>
      <c r="D13" s="15">
        <f>D12*(1+$O$13)^($D$11-D11-1)</f>
        <v>54.206818181818178</v>
      </c>
      <c r="E13" s="15">
        <f t="shared" ref="E13:M13" si="3">E12*(1+$O$7)^($D$5-E11-1)</f>
        <v>56.670764462809906</v>
      </c>
      <c r="F13" s="15">
        <f t="shared" si="3"/>
        <v>59.246708302028523</v>
      </c>
      <c r="G13" s="15">
        <f t="shared" si="3"/>
        <v>61.939740497575272</v>
      </c>
      <c r="H13" s="15">
        <f t="shared" si="3"/>
        <v>64.755183247465041</v>
      </c>
      <c r="I13" s="15">
        <f t="shared" si="3"/>
        <v>64.755183247465055</v>
      </c>
      <c r="J13" s="15">
        <f t="shared" si="3"/>
        <v>64.755183247465041</v>
      </c>
      <c r="K13" s="15">
        <f t="shared" si="3"/>
        <v>64.755183247465055</v>
      </c>
      <c r="L13" s="15">
        <f t="shared" si="3"/>
        <v>64.755183247465055</v>
      </c>
      <c r="M13" s="15">
        <f t="shared" si="3"/>
        <v>64.755183247465055</v>
      </c>
      <c r="N13" s="15">
        <f>N12*(1+$O$7)^($D$5-N11-1)</f>
        <v>1122.4231762893942</v>
      </c>
      <c r="O13" s="12">
        <f>O7</f>
        <v>0.1</v>
      </c>
      <c r="P13" s="1" t="s">
        <v>8</v>
      </c>
    </row>
    <row r="14" spans="2:20" ht="14" thickBot="1">
      <c r="C14" s="17" t="s">
        <v>11</v>
      </c>
      <c r="D14" s="18">
        <f>SUM(D13:N13)</f>
        <v>1743.0183072184163</v>
      </c>
      <c r="E14" s="19"/>
      <c r="F14" s="19"/>
      <c r="G14" s="19"/>
      <c r="H14" s="19"/>
      <c r="I14" s="19"/>
      <c r="J14" s="19"/>
      <c r="K14" s="19"/>
      <c r="L14" s="19"/>
      <c r="M14" s="19"/>
      <c r="N14" s="19"/>
      <c r="O14" s="34">
        <v>0.04</v>
      </c>
      <c r="P14" s="1" t="s">
        <v>71</v>
      </c>
      <c r="S14" s="39">
        <f>N12/M12</f>
        <v>17.333333333333332</v>
      </c>
      <c r="T14" s="1" t="s">
        <v>75</v>
      </c>
    </row>
    <row r="16" spans="2:20" ht="29" thickBot="1">
      <c r="N16" s="8" t="s">
        <v>2</v>
      </c>
      <c r="O16" s="9" t="s">
        <v>3</v>
      </c>
    </row>
    <row r="17" spans="2:20" ht="16">
      <c r="B17" s="1" t="s">
        <v>12</v>
      </c>
      <c r="C17" s="10" t="str">
        <f>C11</f>
        <v>FCF PER SHARE</v>
      </c>
      <c r="D17" s="11">
        <f>D5</f>
        <v>1</v>
      </c>
      <c r="E17" s="11">
        <f t="shared" ref="E17:M17" si="4">D17+1</f>
        <v>2</v>
      </c>
      <c r="F17" s="11">
        <f t="shared" si="4"/>
        <v>3</v>
      </c>
      <c r="G17" s="11">
        <f t="shared" si="4"/>
        <v>4</v>
      </c>
      <c r="H17" s="11">
        <f t="shared" si="4"/>
        <v>5</v>
      </c>
      <c r="I17" s="11">
        <f t="shared" si="4"/>
        <v>6</v>
      </c>
      <c r="J17" s="11">
        <f t="shared" si="4"/>
        <v>7</v>
      </c>
      <c r="K17" s="11">
        <f t="shared" si="4"/>
        <v>8</v>
      </c>
      <c r="L17" s="11">
        <f t="shared" si="4"/>
        <v>9</v>
      </c>
      <c r="M17" s="11">
        <f t="shared" si="4"/>
        <v>10</v>
      </c>
      <c r="N17" s="11">
        <f>N5</f>
        <v>10</v>
      </c>
      <c r="O17" s="12">
        <v>0.1</v>
      </c>
      <c r="P17" s="1" t="s">
        <v>6</v>
      </c>
    </row>
    <row r="18" spans="2:20" ht="16">
      <c r="B18" s="1" t="s">
        <v>23</v>
      </c>
      <c r="C18" s="14">
        <f>C6</f>
        <v>51.85</v>
      </c>
      <c r="D18" s="15">
        <f>C18*(1+$O$17)</f>
        <v>57.035000000000004</v>
      </c>
      <c r="E18" s="15">
        <f>D18*(1+$O$17)</f>
        <v>62.738500000000009</v>
      </c>
      <c r="F18" s="15">
        <f>E18*(1+$O$17)</f>
        <v>69.012350000000012</v>
      </c>
      <c r="G18" s="15">
        <f>F18*(1+$O$17)</f>
        <v>75.913585000000026</v>
      </c>
      <c r="H18" s="15">
        <f>G18*(1+$O$17)</f>
        <v>83.504943500000039</v>
      </c>
      <c r="I18" s="15">
        <f>H18*(1+$O$18)</f>
        <v>87.680190675000048</v>
      </c>
      <c r="J18" s="15">
        <f>I18*(1+$O$18)</f>
        <v>92.064200208750052</v>
      </c>
      <c r="K18" s="15">
        <f>J18*(1+$O$18)</f>
        <v>96.667410219187559</v>
      </c>
      <c r="L18" s="15">
        <f>K18*(1+$O$18)</f>
        <v>101.50078073014694</v>
      </c>
      <c r="M18" s="15">
        <f>L18*(1+$O$18)</f>
        <v>106.57581976665429</v>
      </c>
      <c r="N18" s="15">
        <f>M18*(1+O20)/(O19-O20)</f>
        <v>1358.8417020248423</v>
      </c>
      <c r="O18" s="12">
        <v>0.05</v>
      </c>
      <c r="P18" s="13" t="s">
        <v>7</v>
      </c>
    </row>
    <row r="19" spans="2:20" ht="16">
      <c r="C19" s="16"/>
      <c r="D19" s="15">
        <f>D18*(1+$O$19)^($D$17-D17-1)</f>
        <v>51.85</v>
      </c>
      <c r="E19" s="15">
        <f t="shared" ref="E19:N19" si="5">E18*(1+$O$19)^($D$17-E17-1)</f>
        <v>51.85</v>
      </c>
      <c r="F19" s="15">
        <f t="shared" si="5"/>
        <v>51.849999999999994</v>
      </c>
      <c r="G19" s="15">
        <f t="shared" si="5"/>
        <v>51.85</v>
      </c>
      <c r="H19" s="15">
        <f t="shared" si="5"/>
        <v>51.85</v>
      </c>
      <c r="I19" s="15">
        <f t="shared" si="5"/>
        <v>49.493181818181824</v>
      </c>
      <c r="J19" s="15">
        <f t="shared" si="5"/>
        <v>47.243491735537191</v>
      </c>
      <c r="K19" s="15">
        <f t="shared" si="5"/>
        <v>45.096060293012776</v>
      </c>
      <c r="L19" s="15">
        <f t="shared" si="5"/>
        <v>43.046239370603104</v>
      </c>
      <c r="M19" s="15">
        <f t="shared" si="5"/>
        <v>41.089592126484774</v>
      </c>
      <c r="N19" s="15">
        <f t="shared" si="5"/>
        <v>523.89229961268097</v>
      </c>
      <c r="O19" s="12">
        <f>O13</f>
        <v>0.1</v>
      </c>
      <c r="P19" s="1" t="s">
        <v>8</v>
      </c>
    </row>
    <row r="20" spans="2:20" ht="14" thickBot="1">
      <c r="C20" s="17" t="s">
        <v>11</v>
      </c>
      <c r="D20" s="18">
        <f>SUM(D19:N19)</f>
        <v>1009.1108649565006</v>
      </c>
      <c r="E20" s="19"/>
      <c r="F20" s="19"/>
      <c r="G20" s="19"/>
      <c r="H20" s="19"/>
      <c r="I20" s="19"/>
      <c r="J20" s="19"/>
      <c r="K20" s="19"/>
      <c r="L20" s="19"/>
      <c r="M20" s="19"/>
      <c r="N20" s="19"/>
      <c r="O20" s="34">
        <v>0.02</v>
      </c>
      <c r="P20" s="1" t="s">
        <v>71</v>
      </c>
      <c r="S20" s="39">
        <f>N18/M18</f>
        <v>12.750000000000002</v>
      </c>
      <c r="T20" s="1" t="s">
        <v>75</v>
      </c>
    </row>
    <row r="21" spans="2:20" ht="14" thickBot="1"/>
    <row r="22" spans="2:20" ht="14" thickBot="1">
      <c r="C22" s="21" t="s">
        <v>13</v>
      </c>
      <c r="D22" s="22" t="s">
        <v>14</v>
      </c>
      <c r="E22" s="22" t="s">
        <v>15</v>
      </c>
      <c r="F22" s="23" t="s">
        <v>16</v>
      </c>
    </row>
    <row r="23" spans="2:20">
      <c r="C23" s="24" t="s">
        <v>17</v>
      </c>
      <c r="D23" s="25">
        <v>0.3</v>
      </c>
      <c r="E23" s="15">
        <f>D8</f>
        <v>3449.058022693087</v>
      </c>
      <c r="F23" s="26">
        <f>E23*D23</f>
        <v>1034.717406807926</v>
      </c>
    </row>
    <row r="24" spans="2:20">
      <c r="C24" s="24" t="s">
        <v>18</v>
      </c>
      <c r="D24" s="25">
        <v>0.4</v>
      </c>
      <c r="E24" s="15">
        <f>D14</f>
        <v>1743.0183072184163</v>
      </c>
      <c r="F24" s="26">
        <f>E24*D24</f>
        <v>697.20732288736656</v>
      </c>
    </row>
    <row r="25" spans="2:20" ht="14" thickBot="1">
      <c r="C25" s="27" t="s">
        <v>19</v>
      </c>
      <c r="D25" s="28">
        <v>0.3</v>
      </c>
      <c r="E25" s="29">
        <f>D20</f>
        <v>1009.1108649565006</v>
      </c>
      <c r="F25" s="30">
        <f>E25*D25</f>
        <v>302.73325948695015</v>
      </c>
    </row>
    <row r="26" spans="2:20" ht="14" thickBot="1">
      <c r="E26" s="31" t="s">
        <v>20</v>
      </c>
      <c r="F26" s="32">
        <f>SUM(F23:F25)</f>
        <v>2034.6579891822428</v>
      </c>
    </row>
    <row r="30" spans="2:20" ht="23">
      <c r="C30" s="35"/>
    </row>
  </sheetData>
  <conditionalFormatting sqref="D3">
    <cfRule type="containsText" dxfId="79" priority="1" operator="containsText" text="overvalued">
      <formula>NOT(ISERROR(SEARCH("overvalued",D3)))</formula>
    </cfRule>
    <cfRule type="containsText" dxfId="78" priority="2" operator="containsText" text="undervalued">
      <formula>NOT(ISERROR(SEARCH("undervalued",D3)))</formula>
    </cfRule>
  </conditionalFormatting>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B1:T30"/>
  <sheetViews>
    <sheetView workbookViewId="0">
      <selection activeCell="O7" sqref="O7"/>
    </sheetView>
  </sheetViews>
  <sheetFormatPr baseColWidth="10" defaultColWidth="11.5" defaultRowHeight="13"/>
  <cols>
    <col min="1" max="1" width="4.33203125" style="1" customWidth="1"/>
    <col min="2" max="2" width="11.5" style="1"/>
    <col min="3" max="3" width="23" style="1" customWidth="1"/>
    <col min="4" max="4" width="10.6640625" style="1" bestFit="1" customWidth="1"/>
    <col min="5" max="5" width="7.5" style="1" customWidth="1"/>
    <col min="6" max="6" width="9.6640625" style="1" customWidth="1"/>
    <col min="7" max="13" width="7" style="1" customWidth="1"/>
    <col min="14" max="14" width="10.6640625" style="1" bestFit="1" customWidth="1"/>
    <col min="15" max="15" width="11.5" style="1"/>
    <col min="16" max="16" width="20" style="1" customWidth="1"/>
    <col min="17" max="16384" width="11.5" style="1"/>
  </cols>
  <sheetData>
    <row r="1" spans="2:20">
      <c r="S1" s="2" t="s">
        <v>0</v>
      </c>
    </row>
    <row r="2" spans="2:20" ht="24">
      <c r="B2" s="36" t="str">
        <f ca="1">MID(CELL("filename",A1),FIND("]",CELL("filename",A1))+1,255)</f>
        <v>AngloAmerican</v>
      </c>
      <c r="C2" s="4"/>
      <c r="D2" s="3"/>
      <c r="P2"/>
      <c r="Q2"/>
      <c r="S2" s="5" t="s">
        <v>1</v>
      </c>
    </row>
    <row r="3" spans="2:20">
      <c r="D3" s="6"/>
    </row>
    <row r="4" spans="2:20" ht="29" thickBot="1">
      <c r="B4" s="7"/>
      <c r="N4" s="8" t="s">
        <v>2</v>
      </c>
      <c r="O4" s="9" t="s">
        <v>3</v>
      </c>
      <c r="Q4" s="1" t="s">
        <v>4</v>
      </c>
    </row>
    <row r="5" spans="2:20" ht="16">
      <c r="B5" s="1" t="s">
        <v>5</v>
      </c>
      <c r="C5" s="10" t="s">
        <v>79</v>
      </c>
      <c r="D5" s="11">
        <v>1</v>
      </c>
      <c r="E5" s="11">
        <f t="shared" ref="E5:M5" si="0">D5+1</f>
        <v>2</v>
      </c>
      <c r="F5" s="11">
        <f t="shared" si="0"/>
        <v>3</v>
      </c>
      <c r="G5" s="11">
        <f t="shared" si="0"/>
        <v>4</v>
      </c>
      <c r="H5" s="11">
        <f t="shared" si="0"/>
        <v>5</v>
      </c>
      <c r="I5" s="11">
        <f t="shared" si="0"/>
        <v>6</v>
      </c>
      <c r="J5" s="11">
        <f t="shared" si="0"/>
        <v>7</v>
      </c>
      <c r="K5" s="11">
        <f t="shared" si="0"/>
        <v>8</v>
      </c>
      <c r="L5" s="11">
        <f t="shared" si="0"/>
        <v>9</v>
      </c>
      <c r="M5" s="11">
        <f t="shared" si="0"/>
        <v>10</v>
      </c>
      <c r="N5" s="11">
        <v>10</v>
      </c>
      <c r="O5" s="12">
        <v>0.05</v>
      </c>
      <c r="P5" s="1" t="s">
        <v>6</v>
      </c>
      <c r="R5" s="13"/>
    </row>
    <row r="6" spans="2:20" ht="16">
      <c r="B6" s="1" t="s">
        <v>21</v>
      </c>
      <c r="C6" s="14">
        <v>1.59</v>
      </c>
      <c r="D6" s="15">
        <f>C6*(1+$O$5)</f>
        <v>1.6695000000000002</v>
      </c>
      <c r="E6" s="15">
        <f>D6*(1+$O$5)</f>
        <v>1.7529750000000004</v>
      </c>
      <c r="F6" s="15">
        <f>E6*(1+$O$5)</f>
        <v>1.8406237500000004</v>
      </c>
      <c r="G6" s="15">
        <f>F6*(1+$O$5)</f>
        <v>1.9326549375000006</v>
      </c>
      <c r="H6" s="15">
        <f>G6*(1+$O$5)</f>
        <v>2.0292876843750007</v>
      </c>
      <c r="I6" s="15">
        <f>H6*(1+$O$6)</f>
        <v>2.1307520685937509</v>
      </c>
      <c r="J6" s="15">
        <f>I6*(1+$O$6)</f>
        <v>2.2372896720234383</v>
      </c>
      <c r="K6" s="15">
        <f>J6*(1+$O$6)</f>
        <v>2.3491541556246105</v>
      </c>
      <c r="L6" s="15">
        <f>K6*(1+$O$6)</f>
        <v>2.4666118634058409</v>
      </c>
      <c r="M6" s="15">
        <f>L6*(1+$O$6)</f>
        <v>2.5899424565761331</v>
      </c>
      <c r="N6" s="15">
        <f>M6*(1+O8)/(O7-O8)</f>
        <v>68.633475099267514</v>
      </c>
      <c r="O6" s="12">
        <v>0.05</v>
      </c>
      <c r="P6" s="13" t="s">
        <v>7</v>
      </c>
      <c r="S6"/>
      <c r="T6"/>
    </row>
    <row r="7" spans="2:20" ht="16">
      <c r="C7" s="16"/>
      <c r="D7" s="15">
        <f>D6*(1+$O$7)^($D$5-D5-1)</f>
        <v>1.5177272727272728</v>
      </c>
      <c r="E7" s="15">
        <f t="shared" ref="E7:N7" si="1">E6*(1+$O$7)^($D$5-E5-1)</f>
        <v>1.4487396694214878</v>
      </c>
      <c r="F7" s="15">
        <f t="shared" si="1"/>
        <v>1.3828878662659654</v>
      </c>
      <c r="G7" s="15">
        <f t="shared" si="1"/>
        <v>1.3200293268902399</v>
      </c>
      <c r="H7" s="15">
        <f t="shared" si="1"/>
        <v>1.2600279938497743</v>
      </c>
      <c r="I7" s="15">
        <f t="shared" si="1"/>
        <v>1.2027539941293302</v>
      </c>
      <c r="J7" s="15">
        <f t="shared" si="1"/>
        <v>1.148083358032542</v>
      </c>
      <c r="K7" s="15">
        <f t="shared" si="1"/>
        <v>1.0958977508492449</v>
      </c>
      <c r="L7" s="15">
        <f t="shared" si="1"/>
        <v>1.0460842167197335</v>
      </c>
      <c r="M7" s="15">
        <f t="shared" si="1"/>
        <v>0.9985349341415638</v>
      </c>
      <c r="N7" s="15">
        <f t="shared" si="1"/>
        <v>26.461175754751437</v>
      </c>
      <c r="O7" s="12">
        <f>Dashboard!K1</f>
        <v>0.1</v>
      </c>
      <c r="P7" s="1" t="s">
        <v>8</v>
      </c>
      <c r="S7"/>
      <c r="T7"/>
    </row>
    <row r="8" spans="2:20" ht="14" thickBot="1">
      <c r="C8" s="17" t="s">
        <v>9</v>
      </c>
      <c r="D8" s="18">
        <f>SUM(D7:N7)</f>
        <v>38.881942137778594</v>
      </c>
      <c r="E8" s="19"/>
      <c r="F8" s="19"/>
      <c r="G8" s="19"/>
      <c r="H8" s="19"/>
      <c r="I8" s="19"/>
      <c r="J8" s="19"/>
      <c r="K8" s="19"/>
      <c r="L8" s="19"/>
      <c r="M8" s="19"/>
      <c r="N8" s="19"/>
      <c r="O8" s="34">
        <v>0.06</v>
      </c>
      <c r="P8" s="1" t="s">
        <v>71</v>
      </c>
      <c r="R8" s="20"/>
      <c r="S8" s="39">
        <f>N6/M6</f>
        <v>26.499999999999996</v>
      </c>
      <c r="T8" s="1" t="s">
        <v>75</v>
      </c>
    </row>
    <row r="10" spans="2:20" ht="31" thickBot="1">
      <c r="N10" s="8" t="s">
        <v>2</v>
      </c>
      <c r="O10" s="9" t="s">
        <v>3</v>
      </c>
      <c r="R10" s="33"/>
    </row>
    <row r="11" spans="2:20" ht="16">
      <c r="B11" s="1" t="s">
        <v>10</v>
      </c>
      <c r="C11" s="10" t="str">
        <f>C5</f>
        <v>DIVIDEND PER SHARE</v>
      </c>
      <c r="D11" s="11">
        <f>D5</f>
        <v>1</v>
      </c>
      <c r="E11" s="11">
        <f t="shared" ref="E11:M11" si="2">D11+1</f>
        <v>2</v>
      </c>
      <c r="F11" s="11">
        <f t="shared" si="2"/>
        <v>3</v>
      </c>
      <c r="G11" s="11">
        <f t="shared" si="2"/>
        <v>4</v>
      </c>
      <c r="H11" s="11">
        <f t="shared" si="2"/>
        <v>5</v>
      </c>
      <c r="I11" s="11">
        <f t="shared" si="2"/>
        <v>6</v>
      </c>
      <c r="J11" s="11">
        <f t="shared" si="2"/>
        <v>7</v>
      </c>
      <c r="K11" s="11">
        <f t="shared" si="2"/>
        <v>8</v>
      </c>
      <c r="L11" s="11">
        <f t="shared" si="2"/>
        <v>9</v>
      </c>
      <c r="M11" s="11">
        <f t="shared" si="2"/>
        <v>10</v>
      </c>
      <c r="N11" s="11">
        <f>N5</f>
        <v>10</v>
      </c>
      <c r="O11" s="12">
        <v>0.03</v>
      </c>
      <c r="P11" s="1" t="s">
        <v>6</v>
      </c>
    </row>
    <row r="12" spans="2:20" ht="16">
      <c r="B12" s="1" t="s">
        <v>22</v>
      </c>
      <c r="C12" s="14">
        <f>C6</f>
        <v>1.59</v>
      </c>
      <c r="D12" s="15">
        <f>C12*(1+$O$11)</f>
        <v>1.6377000000000002</v>
      </c>
      <c r="E12" s="15">
        <f>D12*(1+$O$11)</f>
        <v>1.6868310000000002</v>
      </c>
      <c r="F12" s="15">
        <f>E12*(1+$O$11)</f>
        <v>1.7374359300000002</v>
      </c>
      <c r="G12" s="15">
        <f>F12*(1+$O$11)</f>
        <v>1.7895590079000003</v>
      </c>
      <c r="H12" s="15">
        <f>G12*(1+$O$11)</f>
        <v>1.8432457781370004</v>
      </c>
      <c r="I12" s="15">
        <f>H12*(1+$O$12)</f>
        <v>1.8985431514811104</v>
      </c>
      <c r="J12" s="15">
        <f>I12*(1+$O$12)</f>
        <v>1.9554994460255437</v>
      </c>
      <c r="K12" s="15">
        <f>J12*(1+$O$12)</f>
        <v>2.0141644294063101</v>
      </c>
      <c r="L12" s="15">
        <f>K12*(1+$O$12)</f>
        <v>2.0745893622884997</v>
      </c>
      <c r="M12" s="15">
        <f>L12*(1+$O$12)</f>
        <v>2.1368270431571545</v>
      </c>
      <c r="N12" s="15">
        <f>M12*(1+O14)/(O13-O14)</f>
        <v>37.03833541472401</v>
      </c>
      <c r="O12" s="12">
        <v>0.03</v>
      </c>
      <c r="P12" s="13" t="s">
        <v>7</v>
      </c>
    </row>
    <row r="13" spans="2:20" ht="16">
      <c r="C13" s="16"/>
      <c r="D13" s="15">
        <f>D12*(1+$O$13)^($D$11-D11-1)</f>
        <v>1.4888181818181818</v>
      </c>
      <c r="E13" s="15">
        <f t="shared" ref="E13:M13" si="3">E12*(1+$O$7)^($D$5-E11-1)</f>
        <v>1.3940752066115703</v>
      </c>
      <c r="F13" s="15">
        <f t="shared" si="3"/>
        <v>1.3053613298271973</v>
      </c>
      <c r="G13" s="15">
        <f t="shared" si="3"/>
        <v>1.2222928815654668</v>
      </c>
      <c r="H13" s="15">
        <f t="shared" si="3"/>
        <v>1.1445106072840279</v>
      </c>
      <c r="I13" s="15">
        <f t="shared" si="3"/>
        <v>1.0716781140932261</v>
      </c>
      <c r="J13" s="15">
        <f t="shared" si="3"/>
        <v>1.003480415923657</v>
      </c>
      <c r="K13" s="15">
        <f t="shared" si="3"/>
        <v>0.93962257127396975</v>
      </c>
      <c r="L13" s="15">
        <f t="shared" si="3"/>
        <v>0.87982840764744441</v>
      </c>
      <c r="M13" s="15">
        <f t="shared" si="3"/>
        <v>0.82383932716078878</v>
      </c>
      <c r="N13" s="15">
        <f>N12*(1+$O$7)^($D$5-N11-1)</f>
        <v>14.279881670787004</v>
      </c>
      <c r="O13" s="12">
        <f>O7</f>
        <v>0.1</v>
      </c>
      <c r="P13" s="1" t="s">
        <v>8</v>
      </c>
    </row>
    <row r="14" spans="2:20" ht="14" thickBot="1">
      <c r="C14" s="17" t="s">
        <v>11</v>
      </c>
      <c r="D14" s="18">
        <f>SUM(D13:N13)</f>
        <v>25.553388713992533</v>
      </c>
      <c r="E14" s="19"/>
      <c r="F14" s="19"/>
      <c r="G14" s="19"/>
      <c r="H14" s="19"/>
      <c r="I14" s="19"/>
      <c r="J14" s="19"/>
      <c r="K14" s="19"/>
      <c r="L14" s="19"/>
      <c r="M14" s="19"/>
      <c r="N14" s="19"/>
      <c r="O14" s="34">
        <v>0.04</v>
      </c>
      <c r="P14" s="1" t="s">
        <v>71</v>
      </c>
      <c r="S14" s="39">
        <f>N12/M12</f>
        <v>17.333333333333332</v>
      </c>
      <c r="T14" s="1" t="s">
        <v>75</v>
      </c>
    </row>
    <row r="16" spans="2:20" ht="29" thickBot="1">
      <c r="N16" s="8" t="s">
        <v>2</v>
      </c>
      <c r="O16" s="9" t="s">
        <v>3</v>
      </c>
    </row>
    <row r="17" spans="2:20" ht="16">
      <c r="B17" s="1" t="s">
        <v>12</v>
      </c>
      <c r="C17" s="10" t="str">
        <f>C11</f>
        <v>DIVIDEND PER SHARE</v>
      </c>
      <c r="D17" s="11">
        <f>D5</f>
        <v>1</v>
      </c>
      <c r="E17" s="11">
        <f t="shared" ref="E17:M17" si="4">D17+1</f>
        <v>2</v>
      </c>
      <c r="F17" s="11">
        <f t="shared" si="4"/>
        <v>3</v>
      </c>
      <c r="G17" s="11">
        <f t="shared" si="4"/>
        <v>4</v>
      </c>
      <c r="H17" s="11">
        <f t="shared" si="4"/>
        <v>5</v>
      </c>
      <c r="I17" s="11">
        <f t="shared" si="4"/>
        <v>6</v>
      </c>
      <c r="J17" s="11">
        <f t="shared" si="4"/>
        <v>7</v>
      </c>
      <c r="K17" s="11">
        <f t="shared" si="4"/>
        <v>8</v>
      </c>
      <c r="L17" s="11">
        <f t="shared" si="4"/>
        <v>9</v>
      </c>
      <c r="M17" s="11">
        <f t="shared" si="4"/>
        <v>10</v>
      </c>
      <c r="N17" s="11">
        <f>N5</f>
        <v>10</v>
      </c>
      <c r="O17" s="12">
        <v>0</v>
      </c>
      <c r="P17" s="1" t="s">
        <v>6</v>
      </c>
    </row>
    <row r="18" spans="2:20" ht="16">
      <c r="B18" s="1" t="s">
        <v>23</v>
      </c>
      <c r="C18" s="14">
        <f>C6</f>
        <v>1.59</v>
      </c>
      <c r="D18" s="15">
        <f>C18*(1+$O$17)</f>
        <v>1.59</v>
      </c>
      <c r="E18" s="15">
        <f>D18*(1+$O$17)</f>
        <v>1.59</v>
      </c>
      <c r="F18" s="15">
        <f>E18*(1+$O$17)</f>
        <v>1.59</v>
      </c>
      <c r="G18" s="15">
        <f>F18*(1+$O$17)</f>
        <v>1.59</v>
      </c>
      <c r="H18" s="15">
        <f>G18*(1+$O$17)</f>
        <v>1.59</v>
      </c>
      <c r="I18" s="15">
        <f>H18*(1+$O$18)</f>
        <v>1.59</v>
      </c>
      <c r="J18" s="15">
        <f>I18*(1+$O$18)</f>
        <v>1.59</v>
      </c>
      <c r="K18" s="15">
        <f>J18*(1+$O$18)</f>
        <v>1.59</v>
      </c>
      <c r="L18" s="15">
        <f>K18*(1+$O$18)</f>
        <v>1.59</v>
      </c>
      <c r="M18" s="15">
        <f>L18*(1+$O$18)</f>
        <v>1.59</v>
      </c>
      <c r="N18" s="15">
        <f>M18*(1+O20)/(O19-O20)</f>
        <v>20.272500000000001</v>
      </c>
      <c r="O18" s="12">
        <v>0</v>
      </c>
      <c r="P18" s="13" t="s">
        <v>7</v>
      </c>
    </row>
    <row r="19" spans="2:20" ht="16">
      <c r="C19" s="16"/>
      <c r="D19" s="15">
        <f>D18*(1+$O$19)^($D$17-D17-1)</f>
        <v>1.4454545454545455</v>
      </c>
      <c r="E19" s="15">
        <f t="shared" ref="E19:N19" si="5">E18*(1+$O$19)^($D$17-E17-1)</f>
        <v>1.3140495867768593</v>
      </c>
      <c r="F19" s="15">
        <f t="shared" si="5"/>
        <v>1.1945905334335083</v>
      </c>
      <c r="G19" s="15">
        <f t="shared" si="5"/>
        <v>1.0859913940304622</v>
      </c>
      <c r="H19" s="15">
        <f t="shared" si="5"/>
        <v>0.98726490366405639</v>
      </c>
      <c r="I19" s="15">
        <f t="shared" si="5"/>
        <v>0.89751354878550582</v>
      </c>
      <c r="J19" s="15">
        <f t="shared" si="5"/>
        <v>0.81592140798682333</v>
      </c>
      <c r="K19" s="15">
        <f t="shared" si="5"/>
        <v>0.74174673453347573</v>
      </c>
      <c r="L19" s="15">
        <f t="shared" si="5"/>
        <v>0.67431521321225063</v>
      </c>
      <c r="M19" s="15">
        <f t="shared" si="5"/>
        <v>0.61301383019295508</v>
      </c>
      <c r="N19" s="15">
        <f t="shared" si="5"/>
        <v>7.8159263349601771</v>
      </c>
      <c r="O19" s="12">
        <f>O13</f>
        <v>0.1</v>
      </c>
      <c r="P19" s="1" t="s">
        <v>8</v>
      </c>
    </row>
    <row r="20" spans="2:20" ht="14" thickBot="1">
      <c r="C20" s="17" t="s">
        <v>11</v>
      </c>
      <c r="D20" s="18">
        <f>SUM(D19:N19)</f>
        <v>17.585788033030621</v>
      </c>
      <c r="E20" s="19"/>
      <c r="F20" s="19"/>
      <c r="G20" s="19"/>
      <c r="H20" s="19"/>
      <c r="I20" s="19"/>
      <c r="J20" s="19"/>
      <c r="K20" s="19"/>
      <c r="L20" s="19"/>
      <c r="M20" s="19"/>
      <c r="N20" s="19"/>
      <c r="O20" s="34">
        <v>0.02</v>
      </c>
      <c r="P20" s="1" t="s">
        <v>71</v>
      </c>
      <c r="S20" s="39">
        <f>N18/M18</f>
        <v>12.75</v>
      </c>
      <c r="T20" s="1" t="s">
        <v>75</v>
      </c>
    </row>
    <row r="21" spans="2:20" ht="14" thickBot="1"/>
    <row r="22" spans="2:20" ht="14" thickBot="1">
      <c r="C22" s="21" t="s">
        <v>13</v>
      </c>
      <c r="D22" s="22" t="s">
        <v>14</v>
      </c>
      <c r="E22" s="22" t="s">
        <v>15</v>
      </c>
      <c r="F22" s="23" t="s">
        <v>16</v>
      </c>
    </row>
    <row r="23" spans="2:20">
      <c r="C23" s="24" t="s">
        <v>17</v>
      </c>
      <c r="D23" s="25">
        <v>0.3</v>
      </c>
      <c r="E23" s="15">
        <f>D8</f>
        <v>38.881942137778594</v>
      </c>
      <c r="F23" s="26">
        <f>E23*D23</f>
        <v>11.664582641333578</v>
      </c>
    </row>
    <row r="24" spans="2:20">
      <c r="C24" s="24" t="s">
        <v>18</v>
      </c>
      <c r="D24" s="25">
        <v>0.4</v>
      </c>
      <c r="E24" s="15">
        <f>D14</f>
        <v>25.553388713992533</v>
      </c>
      <c r="F24" s="26">
        <f>E24*D24</f>
        <v>10.221355485597014</v>
      </c>
    </row>
    <row r="25" spans="2:20" ht="14" thickBot="1">
      <c r="C25" s="27" t="s">
        <v>19</v>
      </c>
      <c r="D25" s="28">
        <v>0.3</v>
      </c>
      <c r="E25" s="29">
        <f>D20</f>
        <v>17.585788033030621</v>
      </c>
      <c r="F25" s="30">
        <f>E25*D25</f>
        <v>5.2757364099091859</v>
      </c>
    </row>
    <row r="26" spans="2:20" ht="14" thickBot="1">
      <c r="E26" s="31" t="s">
        <v>20</v>
      </c>
      <c r="F26" s="32">
        <f>SUM(F23:F25)</f>
        <v>27.161674536839776</v>
      </c>
    </row>
    <row r="30" spans="2:20" ht="23">
      <c r="C30" s="35"/>
    </row>
  </sheetData>
  <conditionalFormatting sqref="D3">
    <cfRule type="containsText" dxfId="77" priority="1" operator="containsText" text="overvalued">
      <formula>NOT(ISERROR(SEARCH("overvalued",D3)))</formula>
    </cfRule>
    <cfRule type="containsText" dxfId="76" priority="2" operator="containsText" text="undervalued">
      <formula>NOT(ISERROR(SEARCH("undervalued",D3)))</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47</vt:i4>
      </vt:variant>
    </vt:vector>
  </HeadingPairs>
  <TitlesOfParts>
    <vt:vector size="47" baseType="lpstr">
      <vt:lpstr>Master</vt:lpstr>
      <vt:lpstr>Dashboard</vt:lpstr>
      <vt:lpstr>Accenture</vt:lpstr>
      <vt:lpstr>Algonquin</vt:lpstr>
      <vt:lpstr>Alibaba</vt:lpstr>
      <vt:lpstr>Alphabet</vt:lpstr>
      <vt:lpstr>AltaGas</vt:lpstr>
      <vt:lpstr>Amazon.com</vt:lpstr>
      <vt:lpstr>AngloAmerican</vt:lpstr>
      <vt:lpstr>Apple</vt:lpstr>
      <vt:lpstr>AT&amp;T</vt:lpstr>
      <vt:lpstr>Atlantica</vt:lpstr>
      <vt:lpstr>BMO</vt:lpstr>
      <vt:lpstr>Berkshire</vt:lpstr>
      <vt:lpstr>BP</vt:lpstr>
      <vt:lpstr>BIPC</vt:lpstr>
      <vt:lpstr>BEPC</vt:lpstr>
      <vt:lpstr>BTB</vt:lpstr>
      <vt:lpstr>Chevron</vt:lpstr>
      <vt:lpstr>Costco</vt:lpstr>
      <vt:lpstr>Discover</vt:lpstr>
      <vt:lpstr>eBay</vt:lpstr>
      <vt:lpstr>Enbridge</vt:lpstr>
      <vt:lpstr>Exxon</vt:lpstr>
      <vt:lpstr>Fortis</vt:lpstr>
      <vt:lpstr>Glencore</vt:lpstr>
      <vt:lpstr>GlobalMed</vt:lpstr>
      <vt:lpstr>BA</vt:lpstr>
      <vt:lpstr>JPMorgan</vt:lpstr>
      <vt:lpstr>Manulife</vt:lpstr>
      <vt:lpstr>Markel</vt:lpstr>
      <vt:lpstr>Mastercard</vt:lpstr>
      <vt:lpstr>MercadoLibre</vt:lpstr>
      <vt:lpstr>Microsoft</vt:lpstr>
      <vt:lpstr>NFI</vt:lpstr>
      <vt:lpstr>NXP</vt:lpstr>
      <vt:lpstr>PayPal</vt:lpstr>
      <vt:lpstr>Rio</vt:lpstr>
      <vt:lpstr>Shell</vt:lpstr>
      <vt:lpstr>Saputo</vt:lpstr>
      <vt:lpstr>SunLife</vt:lpstr>
      <vt:lpstr>TCEnergy</vt:lpstr>
      <vt:lpstr>TELUS</vt:lpstr>
      <vt:lpstr>NYMellon</vt:lpstr>
      <vt:lpstr>Scotia</vt:lpstr>
      <vt:lpstr>TransDigm</vt:lpstr>
      <vt:lpstr>Visa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2022-01-30T20:14:25Z</dcterms:created>
  <dcterms:modified xsi:type="dcterms:W3CDTF">2022-02-07T21:54:32Z</dcterms:modified>
</cp:coreProperties>
</file>