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NOMAN\"/>
    </mc:Choice>
  </mc:AlternateContent>
  <xr:revisionPtr revIDLastSave="0" documentId="13_ncr:1_{C74DCD3C-EC27-45EC-AC66-E138D6D62B5D}" xr6:coauthVersionLast="45" xr6:coauthVersionMax="45" xr10:uidLastSave="{00000000-0000-0000-0000-000000000000}"/>
  <bookViews>
    <workbookView xWindow="-108" yWindow="-108" windowWidth="16608" windowHeight="8832" tabRatio="687" activeTab="5" xr2:uid="{00000000-000D-0000-FFFF-FFFF00000000}"/>
  </bookViews>
  <sheets>
    <sheet name="RESULT" sheetId="1" r:id="rId1"/>
    <sheet name="Sheet2" sheetId="2" r:id="rId2"/>
    <sheet name="Result card" sheetId="3" r:id="rId3"/>
    <sheet name="MARKSHEET" sheetId="10" r:id="rId4"/>
    <sheet name="practice" sheetId="6" r:id="rId5"/>
    <sheet name="budget" sheetId="9" r:id="rId6"/>
  </sheets>
  <definedNames>
    <definedName name="_xlnm._FilterDatabase" localSheetId="5" hidden="1">budget!$G$3:$G$8</definedName>
    <definedName name="_xlnm._FilterDatabase" localSheetId="2" hidden="1">'Result card'!$B$7:$B$16</definedName>
    <definedName name="_xlnm.Print_Area" localSheetId="2">'Result card'!$A$1:$M$33</definedName>
    <definedName name="_xlnm.Print_Area" localSheetId="1">Sheet2!$A$1:$J$11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9" l="1"/>
  <c r="K18" i="10" l="1"/>
  <c r="L18" i="10" s="1"/>
  <c r="M18" i="10" s="1"/>
  <c r="K12" i="10"/>
  <c r="K13" i="10"/>
  <c r="K14" i="10"/>
  <c r="L14" i="10" s="1"/>
  <c r="M14" i="10" s="1"/>
  <c r="K10" i="10"/>
  <c r="K11" i="10"/>
  <c r="K15" i="10"/>
  <c r="K16" i="10"/>
  <c r="L16" i="10" s="1"/>
  <c r="M16" i="10" s="1"/>
  <c r="K17" i="10"/>
  <c r="L17" i="10" s="1"/>
  <c r="M17" i="10"/>
  <c r="L15" i="10"/>
  <c r="M15" i="10" s="1"/>
  <c r="L13" i="10"/>
  <c r="M13" i="10" s="1"/>
  <c r="M12" i="10"/>
  <c r="L12" i="10"/>
  <c r="L11" i="10"/>
  <c r="M11" i="10" s="1"/>
  <c r="L10" i="10"/>
  <c r="M10" i="10" s="1"/>
  <c r="K9" i="10"/>
  <c r="L9" i="10" s="1"/>
  <c r="M9" i="10" s="1"/>
  <c r="G33" i="6" l="1"/>
  <c r="E87" i="6" l="1"/>
  <c r="F86" i="6"/>
  <c r="F85" i="6"/>
  <c r="F84" i="6"/>
  <c r="F83" i="6"/>
  <c r="F82" i="6"/>
  <c r="F81" i="6"/>
  <c r="F80" i="6"/>
  <c r="F74" i="6"/>
  <c r="F73" i="6"/>
  <c r="F75" i="6" s="1"/>
  <c r="F72" i="6"/>
  <c r="G68" i="6"/>
  <c r="F67" i="6"/>
  <c r="F66" i="6"/>
  <c r="F65" i="6"/>
  <c r="E64" i="6"/>
  <c r="E63" i="6"/>
  <c r="F68" i="6"/>
  <c r="F69" i="6" l="1"/>
  <c r="F70" i="6" s="1"/>
  <c r="J8" i="9"/>
  <c r="J9" i="9"/>
  <c r="J10" i="9"/>
  <c r="J11" i="9"/>
  <c r="J12" i="9" l="1"/>
  <c r="F8" i="6"/>
  <c r="F5" i="6"/>
  <c r="R4" i="6"/>
  <c r="R5" i="6"/>
  <c r="R6" i="6"/>
  <c r="R7" i="6"/>
  <c r="R9" i="6"/>
  <c r="D15" i="6"/>
  <c r="D14" i="6"/>
  <c r="D12" i="6" s="1"/>
  <c r="D13" i="6"/>
  <c r="G51" i="6"/>
  <c r="G50" i="6"/>
  <c r="G36" i="6"/>
  <c r="G32" i="6" l="1"/>
  <c r="F59" i="6" l="1"/>
  <c r="F58" i="6"/>
  <c r="F57" i="6"/>
  <c r="G56" i="6"/>
  <c r="G52" i="6"/>
  <c r="G45" i="6"/>
  <c r="G54" i="6"/>
  <c r="G53" i="6"/>
  <c r="G38" i="6"/>
  <c r="G41" i="6"/>
  <c r="G42" i="6" s="1"/>
  <c r="G44" i="6" s="1"/>
  <c r="G40" i="6"/>
  <c r="G39" i="6"/>
  <c r="G37" i="6"/>
  <c r="G35" i="6"/>
  <c r="G34" i="6"/>
  <c r="G31" i="6"/>
  <c r="G30" i="6"/>
  <c r="H9" i="6"/>
  <c r="M4" i="6" l="1"/>
  <c r="E9" i="6"/>
  <c r="N17" i="6" l="1"/>
  <c r="O17" i="6" s="1"/>
  <c r="E13" i="6"/>
  <c r="J4" i="6" l="1"/>
  <c r="A10" i="6" l="1"/>
  <c r="A7" i="6"/>
  <c r="A6" i="6"/>
  <c r="E10" i="6"/>
  <c r="G29" i="6" l="1"/>
  <c r="G22" i="6" l="1"/>
  <c r="G27" i="6" s="1"/>
  <c r="G23" i="6"/>
  <c r="G25" i="6" s="1"/>
  <c r="G21" i="6"/>
  <c r="G26" i="6" s="1"/>
  <c r="G20" i="6"/>
  <c r="E7" i="6"/>
  <c r="F7" i="6" s="1"/>
  <c r="L10" i="3"/>
  <c r="M10" i="3" l="1"/>
  <c r="F6" i="6"/>
  <c r="L15" i="3"/>
  <c r="M15" i="3" s="1"/>
  <c r="J9" i="3" l="1"/>
  <c r="K9" i="3" s="1"/>
  <c r="L9" i="3" s="1"/>
  <c r="J7" i="3" l="1"/>
  <c r="K7" i="3" s="1"/>
  <c r="L7" i="3" s="1"/>
  <c r="J8" i="3"/>
  <c r="K8" i="3" s="1"/>
  <c r="L8" i="3" s="1"/>
  <c r="J10" i="3"/>
  <c r="K10" i="3" s="1"/>
  <c r="J11" i="3"/>
  <c r="K11" i="3" s="1"/>
  <c r="L11" i="3" s="1"/>
  <c r="J12" i="3"/>
  <c r="K12" i="3" s="1"/>
  <c r="L12" i="3" s="1"/>
  <c r="J13" i="3"/>
  <c r="K13" i="3" s="1"/>
  <c r="L13" i="3" s="1"/>
  <c r="J14" i="3"/>
  <c r="K14" i="3" s="1"/>
  <c r="L14" i="3" s="1"/>
  <c r="J15" i="3"/>
  <c r="K15" i="3" s="1"/>
  <c r="J16" i="3"/>
  <c r="K16" i="3" s="1"/>
  <c r="L16" i="3" s="1"/>
  <c r="M11" i="3" l="1"/>
  <c r="M13" i="3"/>
  <c r="M16" i="3"/>
  <c r="M12" i="3"/>
  <c r="M14" i="3"/>
  <c r="M8" i="3"/>
  <c r="M7" i="3"/>
  <c r="M9" i="3"/>
  <c r="H7" i="2"/>
  <c r="I7" i="2" s="1"/>
  <c r="J7" i="2" s="1"/>
  <c r="H8" i="2"/>
  <c r="I8" i="2" s="1"/>
  <c r="J8" i="2" s="1"/>
  <c r="H9" i="2"/>
  <c r="I9" i="2" s="1"/>
  <c r="H10" i="2"/>
  <c r="I10" i="2" s="1"/>
  <c r="J10" i="2" s="1"/>
  <c r="H6" i="2"/>
  <c r="I6" i="2" s="1"/>
  <c r="J6" i="2" s="1"/>
  <c r="J9" i="2"/>
</calcChain>
</file>

<file path=xl/sharedStrings.xml><?xml version="1.0" encoding="utf-8"?>
<sst xmlns="http://schemas.openxmlformats.org/spreadsheetml/2006/main" count="244" uniqueCount="173">
  <si>
    <t xml:space="preserve">NOOR E HAMZA ISLAMIC COLLEGE </t>
  </si>
  <si>
    <t>Annual Result Card 2020</t>
  </si>
  <si>
    <t>S.No.</t>
  </si>
  <si>
    <t>Name :</t>
  </si>
  <si>
    <t>Subject</t>
  </si>
  <si>
    <t>Total Marks</t>
  </si>
  <si>
    <t>Obtained Marks</t>
  </si>
  <si>
    <t>Passing Marks</t>
  </si>
  <si>
    <t>Percentage</t>
  </si>
  <si>
    <t>Grade</t>
  </si>
  <si>
    <t>Accouting</t>
  </si>
  <si>
    <t>Ecnomics</t>
  </si>
  <si>
    <t>POC</t>
  </si>
  <si>
    <t>Urdu</t>
  </si>
  <si>
    <t>English</t>
  </si>
  <si>
    <t>Class:</t>
  </si>
  <si>
    <t>abc</t>
  </si>
  <si>
    <t>XI Commerce</t>
  </si>
  <si>
    <t xml:space="preserve">Name </t>
  </si>
  <si>
    <t>a</t>
  </si>
  <si>
    <t>e</t>
  </si>
  <si>
    <t>b</t>
  </si>
  <si>
    <t>c</t>
  </si>
  <si>
    <t>d</t>
  </si>
  <si>
    <t>NOOR E HAMZA ISLAMIC COLLEGE</t>
  </si>
  <si>
    <t>NAME</t>
  </si>
  <si>
    <t>GRADE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</si>
  <si>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</si>
  <si>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</si>
  <si>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</si>
  <si>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</si>
  <si>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</si>
  <si>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</si>
  <si>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</si>
  <si>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</si>
  <si>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</si>
  <si>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</si>
  <si>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SECURED MARKS</t>
  </si>
  <si>
    <t xml:space="preserve"> ANNUAL RESULT CARD</t>
  </si>
  <si>
    <t xml:space="preserve">                                                                                                                                                                          </t>
  </si>
  <si>
    <t xml:space="preserve">         XI  COMMERCE </t>
  </si>
  <si>
    <t>z</t>
  </si>
  <si>
    <t>BAHTTEXT</t>
  </si>
  <si>
    <t>formulla</t>
  </si>
  <si>
    <t>Execution</t>
  </si>
  <si>
    <t>input</t>
  </si>
  <si>
    <t>CHAR</t>
  </si>
  <si>
    <t>clean</t>
  </si>
  <si>
    <t>CODE</t>
  </si>
  <si>
    <t>ش</t>
  </si>
  <si>
    <t>CONCATENATE</t>
  </si>
  <si>
    <t>MUMTAZ</t>
  </si>
  <si>
    <t>AHMED</t>
  </si>
  <si>
    <t>RAKING</t>
  </si>
  <si>
    <t>ACCOUNTING (100)</t>
  </si>
  <si>
    <t xml:space="preserve">   ECONOMICS  (75)</t>
  </si>
  <si>
    <t xml:space="preserve">     URDU     (100)</t>
  </si>
  <si>
    <t xml:space="preserve">      POC      (75)</t>
  </si>
  <si>
    <t xml:space="preserve">    ENGLISH   (100)</t>
  </si>
  <si>
    <t xml:space="preserve">    B.MATH     (50)</t>
  </si>
  <si>
    <t xml:space="preserve"> ISLAM. STUD  (50)</t>
  </si>
  <si>
    <t xml:space="preserve">  PERCENTAGE    %</t>
  </si>
  <si>
    <t>Logical</t>
  </si>
  <si>
    <t>name</t>
  </si>
  <si>
    <t>AND</t>
  </si>
  <si>
    <t>OR</t>
  </si>
  <si>
    <t>NOT</t>
  </si>
  <si>
    <t>ERROR</t>
  </si>
  <si>
    <t>TEXT</t>
  </si>
  <si>
    <t>pass</t>
  </si>
  <si>
    <t>Age</t>
  </si>
  <si>
    <t>Is 18</t>
  </si>
  <si>
    <t>VOTE</t>
  </si>
  <si>
    <t>DOLLAR</t>
  </si>
  <si>
    <t>EXACT</t>
  </si>
  <si>
    <t>zeba mar</t>
  </si>
  <si>
    <t>FIND</t>
  </si>
  <si>
    <t>A quick brown fox jumpx over the lazy dog.</t>
  </si>
  <si>
    <t>FIXED</t>
  </si>
  <si>
    <t>LEFT</t>
  </si>
  <si>
    <t>RIGHT</t>
  </si>
  <si>
    <t>LEN</t>
  </si>
  <si>
    <t>adcdefghijklmnopqrstuvwxyz</t>
  </si>
  <si>
    <t>LOWER</t>
  </si>
  <si>
    <t>UPPER</t>
  </si>
  <si>
    <t>MID</t>
  </si>
  <si>
    <t>PROPER</t>
  </si>
  <si>
    <t>REPLACE</t>
  </si>
  <si>
    <t>A quick brown fox jumps over the lazy dog.</t>
  </si>
  <si>
    <t>Text</t>
  </si>
  <si>
    <t>Formulla</t>
  </si>
  <si>
    <t>replace text</t>
  </si>
  <si>
    <t>replace with</t>
  </si>
  <si>
    <t>quick</t>
  </si>
  <si>
    <t>sharp</t>
  </si>
  <si>
    <t>example</t>
  </si>
  <si>
    <t>REPT</t>
  </si>
  <si>
    <t xml:space="preserve">ok </t>
  </si>
  <si>
    <t>Description</t>
  </si>
  <si>
    <t>Repeats a text a number of time</t>
  </si>
  <si>
    <t>SEARCH</t>
  </si>
  <si>
    <t>SUBSTITUTE</t>
  </si>
  <si>
    <t>A quick lazy fox jumps over the lazy dog.</t>
  </si>
  <si>
    <t>T</t>
  </si>
  <si>
    <t>Check whether a input is text or not</t>
  </si>
  <si>
    <t>hkh</t>
  </si>
  <si>
    <t>TRIM</t>
  </si>
  <si>
    <t xml:space="preserve">                                   A quick brown fox jumpx over the lazy dog.                                     </t>
  </si>
  <si>
    <t>VALUE</t>
  </si>
  <si>
    <t>98098</t>
  </si>
  <si>
    <t>q</t>
  </si>
  <si>
    <t>IFERROR</t>
  </si>
  <si>
    <t>fox</t>
  </si>
  <si>
    <t>dog</t>
  </si>
  <si>
    <t>IFNA</t>
  </si>
  <si>
    <t>IFS</t>
  </si>
  <si>
    <t>SWITCH</t>
  </si>
  <si>
    <t>NOMAN</t>
  </si>
  <si>
    <t>SCROE</t>
  </si>
  <si>
    <t>SWITHC EXAMPLE</t>
  </si>
  <si>
    <t>XOR</t>
  </si>
  <si>
    <t>INPUT</t>
  </si>
  <si>
    <t>OUTPUT</t>
  </si>
  <si>
    <t>TURE</t>
  </si>
  <si>
    <t>DATE</t>
  </si>
  <si>
    <t>AMOUNT</t>
  </si>
  <si>
    <t>CATEGORY</t>
  </si>
  <si>
    <t>GROCERY</t>
  </si>
  <si>
    <t>PERSONAL</t>
  </si>
  <si>
    <t>UTILITY</t>
  </si>
  <si>
    <t>MEDICAL</t>
  </si>
  <si>
    <t>ITEMS</t>
  </si>
  <si>
    <t>CATAGORY</t>
  </si>
  <si>
    <t>TRAVALLING</t>
  </si>
  <si>
    <t>sugar</t>
  </si>
  <si>
    <t>milk</t>
  </si>
  <si>
    <t>petrol</t>
  </si>
  <si>
    <t>personal</t>
  </si>
  <si>
    <t>oil</t>
  </si>
  <si>
    <t>TOTAL AMOUNT</t>
  </si>
  <si>
    <t>TOTAL BUDGET</t>
  </si>
  <si>
    <t>FAN</t>
  </si>
  <si>
    <t>DEC</t>
  </si>
  <si>
    <t>DAY</t>
  </si>
  <si>
    <t>MONTH</t>
  </si>
  <si>
    <t>Year</t>
  </si>
  <si>
    <t>DAYS</t>
  </si>
  <si>
    <t>DAYS360</t>
  </si>
  <si>
    <t>NETWORKDAYS</t>
  </si>
  <si>
    <t>NOW</t>
  </si>
  <si>
    <t>TODAY</t>
  </si>
  <si>
    <t>SECOND</t>
  </si>
  <si>
    <t>MATH &amp; TRIG</t>
  </si>
  <si>
    <t>ABS</t>
  </si>
  <si>
    <t>ARABIC</t>
  </si>
  <si>
    <t>xxx</t>
  </si>
  <si>
    <t>ROMAN</t>
  </si>
  <si>
    <t>CEILING</t>
  </si>
  <si>
    <t>FLOOR</t>
  </si>
  <si>
    <t>DECIMAL</t>
  </si>
  <si>
    <t>8978472AD</t>
  </si>
  <si>
    <t>HEX</t>
  </si>
  <si>
    <t>BIN</t>
  </si>
  <si>
    <t>Q</t>
  </si>
  <si>
    <t>DATE &amp; TIME</t>
  </si>
  <si>
    <t>=</t>
  </si>
  <si>
    <t xml:space="preserve"> </t>
  </si>
  <si>
    <t>ANNUAL RESULT CARD</t>
  </si>
  <si>
    <t xml:space="preserve">          </t>
  </si>
  <si>
    <t>XI  COMMERCE</t>
  </si>
  <si>
    <t xml:space="preserve">                           MONTLY EXPENDITURE</t>
  </si>
  <si>
    <t xml:space="preserve">     </t>
  </si>
  <si>
    <t xml:space="preserve">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</si>
</sst>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m/d/yy;@"/>
    <numFmt numFmtId="166" formatCode="mm/dd/yy;@"/>
    <numFmt numFmtId="167" formatCode="_([$PKR]\ * #,##0.00_);_([$PKR]\ * \(#,##0.00\);_([$PKR]\ * &quot;-&quot;??_);_(@_)"/>
    <numFmt numFmtId="168" formatCode="[$-409]d\-mmm\-yyyy;@"/>
    <numFmt numFmtId="169" formatCode="[$-409]mmmm\ d\,\ 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Algerian"/>
      <family val="5"/>
    </font>
    <font>
      <b/>
      <sz val="12"/>
      <color theme="1"/>
      <name val="Calibri"/>
      <family val="2"/>
      <scheme val="minor"/>
    </font>
    <font>
      <sz val="18"/>
      <color theme="1"/>
      <name val="Andalus"/>
      <family val="1"/>
    </font>
    <font>
      <b/>
      <sz val="14"/>
      <color theme="1"/>
      <name val="Calibri"/>
      <family val="2"/>
      <scheme val="minor"/>
    </font>
    <font>
      <sz val="14"/>
      <color theme="1"/>
      <name val="Al Qalam Quran Majeed Web2_D"/>
    </font>
    <font>
      <sz val="20"/>
      <color theme="1"/>
      <name val="Andalus"/>
      <family val="1"/>
    </font>
    <font>
      <u val="double"/>
      <sz val="28"/>
      <color rgb="FF00B050"/>
      <name val="Algerian"/>
      <family val="5"/>
    </font>
    <font>
      <sz val="16"/>
      <color rgb="FFFF0000"/>
      <name val="Al Qalam Quran Majeed Web2_D"/>
    </font>
    <font>
      <u/>
      <sz val="30"/>
      <color theme="8"/>
      <name val="Calibri"/>
      <family val="2"/>
      <scheme val="minor"/>
    </font>
    <font>
      <b/>
      <sz val="12"/>
      <color rgb="FFFF0000"/>
      <name val="Attari Traditional Arabic"/>
      <charset val="178"/>
    </font>
    <font>
      <sz val="24"/>
      <color theme="1"/>
      <name val="Algerian"/>
      <family val="5"/>
    </font>
    <font>
      <sz val="16"/>
      <color rgb="FF00B0F0"/>
      <name val="Al Qalam Quran Majeed Web2_D"/>
    </font>
    <font>
      <sz val="18"/>
      <color rgb="FFFF0000"/>
      <name val="Algerian"/>
      <family val="5"/>
    </font>
    <font>
      <sz val="14"/>
      <color rgb="FF00B0F0"/>
      <name val="Aadil"/>
    </font>
    <font>
      <sz val="18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theme="7" tint="0.79998168889431442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rgb="FFFF0000"/>
      </left>
      <right/>
      <top style="mediumDashed">
        <color rgb="FFFF0000"/>
      </top>
      <bottom/>
      <diagonal/>
    </border>
    <border>
      <left style="mediumDashed">
        <color rgb="FFFF0000"/>
      </left>
      <right/>
      <top/>
      <bottom/>
      <diagonal/>
    </border>
    <border>
      <left style="mediumDashed">
        <color rgb="FFFF0000"/>
      </left>
      <right/>
      <top/>
      <bottom style="mediumDashed">
        <color rgb="FFFF000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5">
    <xf numFmtId="0" fontId="0" fillId="0" borderId="0" xfId="0"/>
    <xf numFmtId="0" fontId="3" fillId="0" borderId="0" xfId="0" applyFont="1"/>
    <xf numFmtId="0" fontId="5" fillId="0" borderId="0" xfId="0" applyFont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9" fillId="0" borderId="0" xfId="0" applyFont="1" applyBorder="1" applyAlignment="1"/>
    <xf numFmtId="0" fontId="8" fillId="0" borderId="0" xfId="0" applyFont="1" applyBorder="1" applyAlignment="1"/>
    <xf numFmtId="0" fontId="0" fillId="0" borderId="6" xfId="0" applyBorder="1" applyAlignment="1">
      <alignment horizontal="center"/>
    </xf>
    <xf numFmtId="0" fontId="10" fillId="0" borderId="7" xfId="0" applyFont="1" applyBorder="1" applyAlignment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5" xfId="0" applyFont="1" applyBorder="1" applyAlignment="1" applyProtection="1">
      <alignment horizontal="center" wrapText="1"/>
    </xf>
    <xf numFmtId="9" fontId="2" fillId="0" borderId="5" xfId="0" applyNumberFormat="1" applyFont="1" applyBorder="1" applyAlignment="1" applyProtection="1">
      <alignment horizontal="center" wrapText="1"/>
    </xf>
    <xf numFmtId="0" fontId="2" fillId="2" borderId="5" xfId="0" applyFont="1" applyFill="1" applyBorder="1" applyAlignment="1" applyProtection="1">
      <alignment horizontal="center" wrapText="1"/>
    </xf>
    <xf numFmtId="0" fontId="7" fillId="0" borderId="3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10" xfId="0" applyBorder="1"/>
    <xf numFmtId="0" fontId="0" fillId="0" borderId="8" xfId="0" applyBorder="1"/>
    <xf numFmtId="0" fontId="13" fillId="0" borderId="5" xfId="0" applyFont="1" applyBorder="1" applyAlignment="1">
      <alignment horizontal="center" vertical="center" wrapText="1"/>
    </xf>
    <xf numFmtId="10" fontId="13" fillId="0" borderId="5" xfId="0" applyNumberFormat="1" applyFont="1" applyBorder="1" applyAlignment="1">
      <alignment horizontal="center" vertical="center" wrapText="1"/>
    </xf>
    <xf numFmtId="0" fontId="0" fillId="0" borderId="0" xfId="0" applyBorder="1"/>
    <xf numFmtId="0" fontId="0" fillId="0" borderId="1" xfId="0" applyBorder="1"/>
    <xf numFmtId="0" fontId="14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15" fillId="0" borderId="1" xfId="0" applyFont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0" fillId="3" borderId="1" xfId="0" applyFill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wrapText="1"/>
    </xf>
    <xf numFmtId="0" fontId="0" fillId="3" borderId="1" xfId="0" applyFill="1" applyBorder="1"/>
    <xf numFmtId="0" fontId="0" fillId="3" borderId="0" xfId="0" applyFill="1" applyBorder="1"/>
    <xf numFmtId="0" fontId="14" fillId="0" borderId="1" xfId="0" applyFont="1" applyBorder="1" applyAlignment="1">
      <alignment horizontal="center" wrapText="1"/>
    </xf>
    <xf numFmtId="0" fontId="2" fillId="3" borderId="1" xfId="0" applyFont="1" applyFill="1" applyBorder="1"/>
    <xf numFmtId="0" fontId="0" fillId="0" borderId="0" xfId="0" applyAlignment="1"/>
    <xf numFmtId="165" fontId="0" fillId="0" borderId="0" xfId="0" applyNumberFormat="1"/>
    <xf numFmtId="167" fontId="0" fillId="0" borderId="0" xfId="0" applyNumberFormat="1"/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4" borderId="18" xfId="0" applyFont="1" applyFill="1" applyBorder="1" applyAlignment="1">
      <alignment horizontal="center" vertical="center"/>
    </xf>
    <xf numFmtId="0" fontId="17" fillId="4" borderId="18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16" fillId="4" borderId="19" xfId="0" applyFont="1" applyFill="1" applyBorder="1" applyAlignment="1">
      <alignment horizontal="center" vertical="center"/>
    </xf>
    <xf numFmtId="0" fontId="17" fillId="4" borderId="19" xfId="0" applyFont="1" applyFill="1" applyBorder="1" applyAlignment="1">
      <alignment horizontal="center" vertical="center"/>
    </xf>
    <xf numFmtId="166" fontId="0" fillId="0" borderId="19" xfId="0" applyNumberFormat="1" applyFont="1" applyBorder="1" applyAlignment="1">
      <alignment horizontal="center" vertical="center"/>
    </xf>
    <xf numFmtId="0" fontId="0" fillId="4" borderId="19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16" fillId="4" borderId="20" xfId="0" applyFont="1" applyFill="1" applyBorder="1" applyAlignment="1">
      <alignment horizontal="center" vertical="center"/>
    </xf>
    <xf numFmtId="0" fontId="0" fillId="0" borderId="20" xfId="0" applyFont="1" applyBorder="1"/>
    <xf numFmtId="0" fontId="17" fillId="4" borderId="20" xfId="0" applyFont="1" applyFill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4" borderId="20" xfId="0" applyFont="1" applyFill="1" applyBorder="1" applyAlignment="1">
      <alignment horizontal="center" vertical="center"/>
    </xf>
    <xf numFmtId="0" fontId="0" fillId="4" borderId="21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4" borderId="23" xfId="0" applyFont="1" applyFill="1" applyBorder="1" applyAlignment="1">
      <alignment horizontal="center" vertical="center"/>
    </xf>
    <xf numFmtId="168" fontId="0" fillId="0" borderId="0" xfId="0" applyNumberFormat="1"/>
    <xf numFmtId="168" fontId="0" fillId="0" borderId="0" xfId="0" applyNumberFormat="1" applyAlignment="1">
      <alignment horizontal="center" vertical="center"/>
    </xf>
    <xf numFmtId="168" fontId="16" fillId="0" borderId="0" xfId="0" applyNumberFormat="1" applyFont="1" applyAlignment="1">
      <alignment horizontal="left" vertical="center"/>
    </xf>
    <xf numFmtId="168" fontId="17" fillId="0" borderId="0" xfId="0" applyNumberFormat="1" applyFont="1" applyAlignment="1">
      <alignment horizontal="center" vertical="center"/>
    </xf>
    <xf numFmtId="2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3" borderId="16" xfId="0" applyFill="1" applyBorder="1"/>
    <xf numFmtId="0" fontId="0" fillId="3" borderId="16" xfId="0" applyFill="1" applyBorder="1" applyAlignment="1">
      <alignment wrapText="1"/>
    </xf>
    <xf numFmtId="14" fontId="0" fillId="0" borderId="1" xfId="0" applyNumberFormat="1" applyBorder="1"/>
    <xf numFmtId="169" fontId="0" fillId="0" borderId="1" xfId="0" applyNumberFormat="1" applyBorder="1" applyAlignment="1">
      <alignment wrapText="1"/>
    </xf>
    <xf numFmtId="169" fontId="0" fillId="0" borderId="1" xfId="0" applyNumberFormat="1" applyBorder="1"/>
    <xf numFmtId="22" fontId="0" fillId="0" borderId="1" xfId="0" applyNumberFormat="1" applyBorder="1"/>
    <xf numFmtId="22" fontId="0" fillId="0" borderId="1" xfId="0" applyNumberFormat="1" applyBorder="1" applyAlignment="1">
      <alignment wrapText="1"/>
    </xf>
    <xf numFmtId="14" fontId="0" fillId="0" borderId="1" xfId="0" applyNumberFormat="1" applyBorder="1" applyAlignment="1">
      <alignment wrapText="1"/>
    </xf>
    <xf numFmtId="0" fontId="18" fillId="0" borderId="0" xfId="0" applyFont="1" applyAlignment="1">
      <alignment wrapText="1"/>
    </xf>
    <xf numFmtId="0" fontId="0" fillId="0" borderId="0" xfId="0" applyAlignment="1">
      <alignment horizontal="center"/>
    </xf>
    <xf numFmtId="0" fontId="1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13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 applyProtection="1">
      <alignment horizontal="center" wrapText="1"/>
    </xf>
    <xf numFmtId="0" fontId="13" fillId="0" borderId="25" xfId="0" applyFont="1" applyBorder="1" applyAlignment="1">
      <alignment horizontal="center" vertical="center" wrapText="1"/>
    </xf>
    <xf numFmtId="0" fontId="2" fillId="0" borderId="25" xfId="0" applyFont="1" applyBorder="1" applyAlignment="1" applyProtection="1">
      <alignment horizont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4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14" xfId="0" applyFont="1" applyBorder="1" applyAlignment="1">
      <alignment horizontal="center" wrapText="1"/>
    </xf>
    <xf numFmtId="0" fontId="18" fillId="0" borderId="16" xfId="0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7"/>
        </left>
        <right/>
        <top style="thin">
          <color theme="7"/>
        </top>
        <bottom style="thin">
          <color theme="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FF0000"/>
        <name val="Algerian"/>
        <scheme val="none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7"/>
        </left>
        <right/>
        <top/>
        <bottom style="thin">
          <color theme="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FF0000"/>
        <name val="Algerian"/>
        <scheme val="none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 style="thin">
          <color theme="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FF0000"/>
        <name val="Algerian"/>
        <scheme val="none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7"/>
        </right>
        <top/>
        <bottom style="thin">
          <color theme="7"/>
        </bottom>
      </border>
    </dxf>
    <dxf>
      <border outline="0">
        <top style="thin">
          <color theme="7"/>
        </top>
      </border>
    </dxf>
    <dxf>
      <border outline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 outline="0">
        <bottom style="thin">
          <color theme="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FF0000"/>
        <name val="Algerian"/>
        <scheme val="none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FF0000"/>
        <name val="Algerian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FF0000"/>
        <name val="Algerian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FF0000"/>
        <name val="Algerian"/>
        <scheme val="none"/>
      </font>
      <alignment horizontal="center" vertical="center" textRotation="0" wrapText="0" indent="0" justifyLastLine="0" shrinkToFit="0" readingOrder="0"/>
    </dxf>
    <dxf>
      <numFmt numFmtId="168" formatCode="[$-409]d\-mmm\-yy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FF0000"/>
        <name val="Algerian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FF0000"/>
        <name val="Algerian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B0F0"/>
        </left>
        <right/>
        <top style="medium">
          <color rgb="FF00B0F0"/>
        </top>
        <bottom style="medium">
          <color rgb="FF00B0F0"/>
        </bottom>
        <vertical/>
        <horizontal/>
      </border>
      <protection locked="1" hidden="0"/>
    </dxf>
    <dxf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bottom" textRotation="0" wrapText="1" indent="0" justifyLastLine="0" shrinkToFit="0" readingOrder="0"/>
      <border diagonalUp="0" diagonalDown="0">
        <left style="medium">
          <color rgb="FF00B0F0"/>
        </left>
        <right style="medium">
          <color rgb="FF00B0F0"/>
        </right>
        <top style="medium">
          <color rgb="FF00B0F0"/>
        </top>
        <bottom style="medium">
          <color rgb="FF00B0F0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double"/>
        <vertAlign val="baseline"/>
        <sz val="28"/>
        <color rgb="FF00B050"/>
        <name val="Algerian"/>
        <scheme val="none"/>
      </font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B0F0"/>
        </left>
        <right style="medium">
          <color rgb="FF00B0F0"/>
        </right>
        <top style="medium">
          <color rgb="FF00B0F0"/>
        </top>
        <bottom style="medium">
          <color rgb="FF00B0F0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double"/>
        <vertAlign val="baseline"/>
        <sz val="28"/>
        <color rgb="FF00B050"/>
        <name val="Algerian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B0F0"/>
        </left>
        <right style="medium">
          <color rgb="FF00B0F0"/>
        </right>
        <top style="medium">
          <color rgb="FF00B0F0"/>
        </top>
        <bottom style="medium">
          <color rgb="FF00B0F0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double"/>
        <vertAlign val="baseline"/>
        <sz val="28"/>
        <color rgb="FF00B050"/>
        <name val="Algerian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B0F0"/>
        </left>
        <right style="medium">
          <color rgb="FF00B0F0"/>
        </right>
        <top style="medium">
          <color rgb="FF00B0F0"/>
        </top>
        <bottom style="medium">
          <color rgb="FF00B0F0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double"/>
        <vertAlign val="baseline"/>
        <sz val="28"/>
        <color rgb="FF00B050"/>
        <name val="Algerian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B0F0"/>
        </left>
        <right style="medium">
          <color rgb="FF00B0F0"/>
        </right>
        <top style="medium">
          <color rgb="FF00B0F0"/>
        </top>
        <bottom style="medium">
          <color rgb="FF00B0F0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double"/>
        <vertAlign val="baseline"/>
        <sz val="28"/>
        <color rgb="FF00B050"/>
        <name val="Algerian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B0F0"/>
        </left>
        <right style="medium">
          <color rgb="FF00B0F0"/>
        </right>
        <top style="medium">
          <color rgb="FF00B0F0"/>
        </top>
        <bottom style="medium">
          <color rgb="FF00B0F0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double"/>
        <vertAlign val="baseline"/>
        <sz val="28"/>
        <color rgb="FF00B050"/>
        <name val="Algerian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B0F0"/>
        </left>
        <right style="medium">
          <color rgb="FF00B0F0"/>
        </right>
        <top style="medium">
          <color rgb="FF00B0F0"/>
        </top>
        <bottom style="medium">
          <color rgb="FF00B0F0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double"/>
        <vertAlign val="baseline"/>
        <sz val="28"/>
        <color rgb="FF00B050"/>
        <name val="Algerian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B0F0"/>
        </left>
        <right style="medium">
          <color rgb="FF00B0F0"/>
        </right>
        <top style="medium">
          <color rgb="FF00B0F0"/>
        </top>
        <bottom style="medium">
          <color rgb="FF00B0F0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double"/>
        <vertAlign val="baseline"/>
        <sz val="28"/>
        <color rgb="FF00B050"/>
        <name val="Algerian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B0F0"/>
        </left>
        <right style="medium">
          <color rgb="FF00B0F0"/>
        </right>
        <top style="medium">
          <color rgb="FF00B0F0"/>
        </top>
        <bottom style="medium">
          <color rgb="FF00B0F0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double"/>
        <vertAlign val="baseline"/>
        <sz val="28"/>
        <color rgb="FF00B050"/>
        <name val="Algerian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/>
        <right style="medium">
          <color rgb="FF00B0F0"/>
        </right>
        <top style="medium">
          <color rgb="FF00B0F0"/>
        </top>
        <bottom style="medium">
          <color rgb="FF00B0F0"/>
        </bottom>
        <vertical/>
        <horizontal/>
      </border>
      <protection locked="1" hidden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left style="medium">
          <color rgb="FF00B0F0"/>
        </left>
        <right style="medium">
          <color rgb="FF00B0F0"/>
        </right>
        <top style="medium">
          <color rgb="FF00B0F0"/>
        </top>
        <bottom style="medium">
          <color rgb="FF00B0F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double"/>
        <vertAlign val="baseline"/>
        <sz val="28"/>
        <color rgb="FF00B050"/>
        <name val="Algerian"/>
        <scheme val="none"/>
      </font>
      <alignment horizontal="center" vertical="bottom" textRotation="0" wrapText="0" indent="0" justifyLastLine="0" shrinkToFit="0" readingOrder="0"/>
    </dxf>
    <dxf>
      <font>
        <color auto="1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layout>
        <c:manualLayout>
          <c:xMode val="edge"/>
          <c:yMode val="edge"/>
          <c:x val="0.2023523231526318"/>
          <c:y val="4.2885913226526413E-2"/>
        </c:manualLayout>
      </c:layout>
      <c:overlay val="0"/>
    </c:title>
    <c:autoTitleDeleted val="0"/>
    <c:view3D>
      <c:rotX val="7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7136401764212469E-2"/>
          <c:y val="0.26635612314716162"/>
          <c:w val="0.75847495744159976"/>
          <c:h val="0.62347521917646265"/>
        </c:manualLayout>
      </c:layout>
      <c:pie3DChart>
        <c:varyColors val="1"/>
        <c:ser>
          <c:idx val="0"/>
          <c:order val="0"/>
          <c:tx>
            <c:strRef>
              <c:f>'Result card'!$C$2:$C$5</c:f>
              <c:strCache>
                <c:ptCount val="4"/>
                <c:pt idx="0">
                  <c:v>NOOR E HAMZA ISLAMIC COLLEGE</c:v>
                </c:pt>
                <c:pt idx="2">
                  <c:v>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8599-41AC-8639-BAB1FCC4CACC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'Result card'!$B$6:$B$17</c:f>
              <c:strCache>
                <c:ptCount val="11"/>
                <c:pt idx="0">
                  <c:v>NAME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I</c:v>
                </c:pt>
                <c:pt idx="10">
                  <c:v>J</c:v>
                </c:pt>
              </c:strCache>
            </c:strRef>
          </c:cat>
          <c:val>
            <c:numRef>
              <c:f>'Result card'!$C$6:$C$17</c:f>
              <c:numCache>
                <c:formatCode>General</c:formatCode>
                <c:ptCount val="12"/>
                <c:pt idx="0">
                  <c:v>0</c:v>
                </c:pt>
                <c:pt idx="1">
                  <c:v>99</c:v>
                </c:pt>
                <c:pt idx="2">
                  <c:v>95</c:v>
                </c:pt>
                <c:pt idx="3">
                  <c:v>33</c:v>
                </c:pt>
                <c:pt idx="4">
                  <c:v>30</c:v>
                </c:pt>
                <c:pt idx="5">
                  <c:v>50</c:v>
                </c:pt>
                <c:pt idx="6">
                  <c:v>99</c:v>
                </c:pt>
                <c:pt idx="7">
                  <c:v>100</c:v>
                </c:pt>
                <c:pt idx="8">
                  <c:v>67</c:v>
                </c:pt>
                <c:pt idx="9">
                  <c:v>88</c:v>
                </c:pt>
                <c:pt idx="1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9-41AC-8639-BAB1FCC4CACC}"/>
            </c:ext>
          </c:extLst>
        </c:ser>
        <c:ser>
          <c:idx val="1"/>
          <c:order val="1"/>
          <c:tx>
            <c:strRef>
              <c:f>'Result card'!$D$2:$D$5</c:f>
              <c:strCache>
                <c:ptCount val="4"/>
                <c:pt idx="0">
                  <c:v>NOOR E HAMZA ISLAMIC COLLEGE</c:v>
                </c:pt>
                <c:pt idx="1">
                  <c:v> ANNUAL RESULT CARD</c:v>
                </c:pt>
                <c:pt idx="2">
                  <c:v>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'Result card'!$B$6:$B$17</c:f>
              <c:strCache>
                <c:ptCount val="11"/>
                <c:pt idx="0">
                  <c:v>NAME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I</c:v>
                </c:pt>
                <c:pt idx="10">
                  <c:v>J</c:v>
                </c:pt>
              </c:strCache>
            </c:strRef>
          </c:cat>
          <c:val>
            <c:numRef>
              <c:f>'Result card'!$D$6:$D$17</c:f>
              <c:numCache>
                <c:formatCode>General</c:formatCode>
                <c:ptCount val="12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65</c:v>
                </c:pt>
                <c:pt idx="4">
                  <c:v>63</c:v>
                </c:pt>
                <c:pt idx="5">
                  <c:v>50</c:v>
                </c:pt>
                <c:pt idx="6">
                  <c:v>45</c:v>
                </c:pt>
                <c:pt idx="7">
                  <c:v>64</c:v>
                </c:pt>
                <c:pt idx="8">
                  <c:v>69</c:v>
                </c:pt>
                <c:pt idx="9">
                  <c:v>48</c:v>
                </c:pt>
                <c:pt idx="1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9-41AC-8639-BAB1FCC4CACC}"/>
            </c:ext>
          </c:extLst>
        </c:ser>
        <c:ser>
          <c:idx val="2"/>
          <c:order val="2"/>
          <c:tx>
            <c:strRef>
              <c:f>'Result card'!$E$2:$E$5</c:f>
              <c:strCache>
                <c:ptCount val="4"/>
                <c:pt idx="0">
                  <c:v>NOOR E HAMZA ISLAMIC COLLEGE</c:v>
                </c:pt>
                <c:pt idx="1">
                  <c:v> ANNUAL RESULT CARD</c:v>
                </c:pt>
                <c:pt idx="2">
                  <c:v>         XI  COMMERCE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'Result card'!$B$6:$B$17</c:f>
              <c:strCache>
                <c:ptCount val="11"/>
                <c:pt idx="0">
                  <c:v>NAME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I</c:v>
                </c:pt>
                <c:pt idx="10">
                  <c:v>J</c:v>
                </c:pt>
              </c:strCache>
            </c:strRef>
          </c:cat>
          <c:val>
            <c:numRef>
              <c:f>'Result card'!$E$6:$E$17</c:f>
              <c:numCache>
                <c:formatCode>General</c:formatCode>
                <c:ptCount val="12"/>
                <c:pt idx="0">
                  <c:v>0</c:v>
                </c:pt>
                <c:pt idx="1">
                  <c:v>50</c:v>
                </c:pt>
                <c:pt idx="2">
                  <c:v>33</c:v>
                </c:pt>
                <c:pt idx="3">
                  <c:v>63</c:v>
                </c:pt>
                <c:pt idx="4">
                  <c:v>69</c:v>
                </c:pt>
                <c:pt idx="5">
                  <c:v>55</c:v>
                </c:pt>
                <c:pt idx="6">
                  <c:v>45</c:v>
                </c:pt>
                <c:pt idx="7">
                  <c:v>70</c:v>
                </c:pt>
                <c:pt idx="8">
                  <c:v>63</c:v>
                </c:pt>
                <c:pt idx="9">
                  <c:v>50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99-41AC-8639-BAB1FCC4CACC}"/>
            </c:ext>
          </c:extLst>
        </c:ser>
        <c:ser>
          <c:idx val="3"/>
          <c:order val="3"/>
          <c:tx>
            <c:strRef>
              <c:f>'Result card'!$F$2:$F$5</c:f>
              <c:strCache>
                <c:ptCount val="4"/>
                <c:pt idx="0">
                  <c:v>NOOR E HAMZA ISLAMIC COLLEGE</c:v>
                </c:pt>
                <c:pt idx="1">
                  <c:v> ANNUAL RESULT CARD</c:v>
                </c:pt>
                <c:pt idx="2">
                  <c:v>         XI  COMMERCE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'Result card'!$B$6:$B$17</c:f>
              <c:strCache>
                <c:ptCount val="11"/>
                <c:pt idx="0">
                  <c:v>NAME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I</c:v>
                </c:pt>
                <c:pt idx="10">
                  <c:v>J</c:v>
                </c:pt>
              </c:strCache>
            </c:strRef>
          </c:cat>
          <c:val>
            <c:numRef>
              <c:f>'Result card'!$F$6:$F$17</c:f>
              <c:numCache>
                <c:formatCode>General</c:formatCode>
                <c:ptCount val="12"/>
                <c:pt idx="0">
                  <c:v>0</c:v>
                </c:pt>
                <c:pt idx="1">
                  <c:v>80</c:v>
                </c:pt>
                <c:pt idx="2">
                  <c:v>74</c:v>
                </c:pt>
                <c:pt idx="3">
                  <c:v>65</c:v>
                </c:pt>
                <c:pt idx="4">
                  <c:v>78</c:v>
                </c:pt>
                <c:pt idx="5">
                  <c:v>55</c:v>
                </c:pt>
                <c:pt idx="6">
                  <c:v>68</c:v>
                </c:pt>
                <c:pt idx="7">
                  <c:v>70</c:v>
                </c:pt>
                <c:pt idx="8">
                  <c:v>80</c:v>
                </c:pt>
                <c:pt idx="9">
                  <c:v>27</c:v>
                </c:pt>
                <c:pt idx="1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99-41AC-8639-BAB1FCC4CACC}"/>
            </c:ext>
          </c:extLst>
        </c:ser>
        <c:ser>
          <c:idx val="4"/>
          <c:order val="4"/>
          <c:tx>
            <c:strRef>
              <c:f>'Result card'!$G$2:$G$5</c:f>
              <c:strCache>
                <c:ptCount val="4"/>
                <c:pt idx="0">
                  <c:v>NOOR E HAMZA ISLAMIC COLLEGE</c:v>
                </c:pt>
                <c:pt idx="1">
                  <c:v> ANNUAL RESULT CARD</c:v>
                </c:pt>
                <c:pt idx="2">
                  <c:v>         XI  COMMERCE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'Result card'!$B$6:$B$17</c:f>
              <c:strCache>
                <c:ptCount val="11"/>
                <c:pt idx="0">
                  <c:v>NAME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I</c:v>
                </c:pt>
                <c:pt idx="10">
                  <c:v>J</c:v>
                </c:pt>
              </c:strCache>
            </c:strRef>
          </c:cat>
          <c:val>
            <c:numRef>
              <c:f>'Result card'!$G$6:$G$17</c:f>
              <c:numCache>
                <c:formatCode>General</c:formatCode>
                <c:ptCount val="12"/>
                <c:pt idx="0">
                  <c:v>0</c:v>
                </c:pt>
                <c:pt idx="1">
                  <c:v>67</c:v>
                </c:pt>
                <c:pt idx="2">
                  <c:v>67</c:v>
                </c:pt>
                <c:pt idx="3">
                  <c:v>88</c:v>
                </c:pt>
                <c:pt idx="4">
                  <c:v>70</c:v>
                </c:pt>
                <c:pt idx="5">
                  <c:v>95</c:v>
                </c:pt>
                <c:pt idx="6">
                  <c:v>50</c:v>
                </c:pt>
                <c:pt idx="7">
                  <c:v>50</c:v>
                </c:pt>
                <c:pt idx="8">
                  <c:v>65</c:v>
                </c:pt>
                <c:pt idx="9">
                  <c:v>63</c:v>
                </c:pt>
                <c:pt idx="1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99-41AC-8639-BAB1FCC4CACC}"/>
            </c:ext>
          </c:extLst>
        </c:ser>
        <c:ser>
          <c:idx val="5"/>
          <c:order val="5"/>
          <c:tx>
            <c:strRef>
              <c:f>'Result card'!$H$2:$H$5</c:f>
              <c:strCache>
                <c:ptCount val="4"/>
                <c:pt idx="0">
                  <c:v>NOOR E HAMZA ISLAMIC COLLEGE</c:v>
                </c:pt>
                <c:pt idx="1">
                  <c:v> ANNUAL RESULT CARD</c:v>
                </c:pt>
                <c:pt idx="2">
                  <c:v>         XI  COMMERCE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'Result card'!$B$6:$B$17</c:f>
              <c:strCache>
                <c:ptCount val="11"/>
                <c:pt idx="0">
                  <c:v>NAME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I</c:v>
                </c:pt>
                <c:pt idx="10">
                  <c:v>J</c:v>
                </c:pt>
              </c:strCache>
            </c:strRef>
          </c:cat>
          <c:val>
            <c:numRef>
              <c:f>'Result card'!$H$6:$H$17</c:f>
              <c:numCache>
                <c:formatCode>General</c:formatCode>
                <c:ptCount val="12"/>
                <c:pt idx="0">
                  <c:v>0</c:v>
                </c:pt>
                <c:pt idx="1">
                  <c:v>40</c:v>
                </c:pt>
                <c:pt idx="2">
                  <c:v>43</c:v>
                </c:pt>
                <c:pt idx="3">
                  <c:v>50</c:v>
                </c:pt>
                <c:pt idx="4">
                  <c:v>33</c:v>
                </c:pt>
                <c:pt idx="5">
                  <c:v>45</c:v>
                </c:pt>
                <c:pt idx="6">
                  <c:v>34</c:v>
                </c:pt>
                <c:pt idx="7">
                  <c:v>49</c:v>
                </c:pt>
                <c:pt idx="8">
                  <c:v>48</c:v>
                </c:pt>
                <c:pt idx="9">
                  <c:v>47</c:v>
                </c:pt>
                <c:pt idx="1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99-41AC-8639-BAB1FCC4CACC}"/>
            </c:ext>
          </c:extLst>
        </c:ser>
        <c:ser>
          <c:idx val="6"/>
          <c:order val="6"/>
          <c:tx>
            <c:strRef>
              <c:f>'Result card'!$I$2:$I$5</c:f>
              <c:strCache>
                <c:ptCount val="4"/>
                <c:pt idx="0">
                  <c:v>NOOR E HAMZA ISLAMIC COLLEGE</c:v>
                </c:pt>
                <c:pt idx="1">
                  <c:v> ANNUAL RESULT CARD</c:v>
                </c:pt>
                <c:pt idx="2">
                  <c:v>         XI  COMMERCE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'Result card'!$B$6:$B$17</c:f>
              <c:strCache>
                <c:ptCount val="11"/>
                <c:pt idx="0">
                  <c:v>NAME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I</c:v>
                </c:pt>
                <c:pt idx="10">
                  <c:v>J</c:v>
                </c:pt>
              </c:strCache>
            </c:strRef>
          </c:cat>
          <c:val>
            <c:numRef>
              <c:f>'Result card'!$I$6:$I$17</c:f>
              <c:numCache>
                <c:formatCode>General</c:formatCode>
                <c:ptCount val="12"/>
                <c:pt idx="0">
                  <c:v>0</c:v>
                </c:pt>
                <c:pt idx="1">
                  <c:v>34</c:v>
                </c:pt>
                <c:pt idx="2">
                  <c:v>50</c:v>
                </c:pt>
                <c:pt idx="3">
                  <c:v>33</c:v>
                </c:pt>
                <c:pt idx="4">
                  <c:v>47</c:v>
                </c:pt>
                <c:pt idx="5">
                  <c:v>32</c:v>
                </c:pt>
                <c:pt idx="6">
                  <c:v>36</c:v>
                </c:pt>
                <c:pt idx="7">
                  <c:v>45</c:v>
                </c:pt>
                <c:pt idx="8">
                  <c:v>50</c:v>
                </c:pt>
                <c:pt idx="9">
                  <c:v>33</c:v>
                </c:pt>
                <c:pt idx="1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99-41AC-8639-BAB1FCC4CACC}"/>
            </c:ext>
          </c:extLst>
        </c:ser>
        <c:ser>
          <c:idx val="7"/>
          <c:order val="7"/>
          <c:tx>
            <c:strRef>
              <c:f>'Result card'!$J$2:$J$5</c:f>
              <c:strCache>
                <c:ptCount val="4"/>
                <c:pt idx="0">
                  <c:v>NOOR E HAMZA ISLAMIC COLLEGE</c:v>
                </c:pt>
                <c:pt idx="1">
                  <c:v> ANNUAL RESULT CARD</c:v>
                </c:pt>
                <c:pt idx="2">
                  <c:v>         XI  COMMERCE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'Result card'!$B$6:$B$17</c:f>
              <c:strCache>
                <c:ptCount val="11"/>
                <c:pt idx="0">
                  <c:v>NAME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I</c:v>
                </c:pt>
                <c:pt idx="10">
                  <c:v>J</c:v>
                </c:pt>
              </c:strCache>
            </c:strRef>
          </c:cat>
          <c:val>
            <c:numRef>
              <c:f>'Result card'!$J$6:$J$17</c:f>
              <c:numCache>
                <c:formatCode>General</c:formatCode>
                <c:ptCount val="12"/>
                <c:pt idx="0">
                  <c:v>0</c:v>
                </c:pt>
                <c:pt idx="1">
                  <c:v>420</c:v>
                </c:pt>
                <c:pt idx="2">
                  <c:v>412</c:v>
                </c:pt>
                <c:pt idx="3">
                  <c:v>397</c:v>
                </c:pt>
                <c:pt idx="4">
                  <c:v>390</c:v>
                </c:pt>
                <c:pt idx="5">
                  <c:v>382</c:v>
                </c:pt>
                <c:pt idx="6">
                  <c:v>377</c:v>
                </c:pt>
                <c:pt idx="7">
                  <c:v>448</c:v>
                </c:pt>
                <c:pt idx="8">
                  <c:v>442</c:v>
                </c:pt>
                <c:pt idx="9">
                  <c:v>356</c:v>
                </c:pt>
                <c:pt idx="10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99-41AC-8639-BAB1FCC4CACC}"/>
            </c:ext>
          </c:extLst>
        </c:ser>
        <c:ser>
          <c:idx val="8"/>
          <c:order val="8"/>
          <c:tx>
            <c:strRef>
              <c:f>'Result card'!$K$2:$K$5</c:f>
              <c:strCache>
                <c:ptCount val="4"/>
                <c:pt idx="0">
                  <c:v>NOOR E HAMZA ISLAMIC COLLEGE</c:v>
                </c:pt>
                <c:pt idx="1">
                  <c:v> ANNUAL RESULT CARD</c:v>
                </c:pt>
                <c:pt idx="2">
                  <c:v>         XI  COMMERCE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'Result card'!$B$6:$B$17</c:f>
              <c:strCache>
                <c:ptCount val="11"/>
                <c:pt idx="0">
                  <c:v>NAME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I</c:v>
                </c:pt>
                <c:pt idx="10">
                  <c:v>J</c:v>
                </c:pt>
              </c:strCache>
            </c:strRef>
          </c:cat>
          <c:val>
            <c:numRef>
              <c:f>'Result card'!$K$6:$K$17</c:f>
              <c:numCache>
                <c:formatCode>0%</c:formatCode>
                <c:ptCount val="12"/>
                <c:pt idx="0" formatCode="0.00%">
                  <c:v>0</c:v>
                </c:pt>
                <c:pt idx="1">
                  <c:v>0.76363636363636367</c:v>
                </c:pt>
                <c:pt idx="2">
                  <c:v>0.74909090909090914</c:v>
                </c:pt>
                <c:pt idx="3">
                  <c:v>0.7218181818181818</c:v>
                </c:pt>
                <c:pt idx="4">
                  <c:v>0.70909090909090911</c:v>
                </c:pt>
                <c:pt idx="5">
                  <c:v>0.69454545454545458</c:v>
                </c:pt>
                <c:pt idx="6">
                  <c:v>0.68545454545454543</c:v>
                </c:pt>
                <c:pt idx="7">
                  <c:v>0.81454545454545457</c:v>
                </c:pt>
                <c:pt idx="8">
                  <c:v>0.80363636363636359</c:v>
                </c:pt>
                <c:pt idx="9">
                  <c:v>0.64727272727272722</c:v>
                </c:pt>
                <c:pt idx="10">
                  <c:v>0.63272727272727269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99-41AC-8639-BAB1FCC4CACC}"/>
            </c:ext>
          </c:extLst>
        </c:ser>
        <c:ser>
          <c:idx val="9"/>
          <c:order val="9"/>
          <c:tx>
            <c:strRef>
              <c:f>'Result card'!$L$2:$L$5</c:f>
              <c:strCache>
                <c:ptCount val="4"/>
                <c:pt idx="0">
                  <c:v>NOOR E HAMZA ISLAMIC COLLEGE</c:v>
                </c:pt>
                <c:pt idx="1">
                  <c:v> ANNUAL RESULT CARD</c:v>
                </c:pt>
                <c:pt idx="2">
                  <c:v>         XI  COMMERCE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'Result card'!$B$6:$B$17</c:f>
              <c:strCache>
                <c:ptCount val="11"/>
                <c:pt idx="0">
                  <c:v>NAME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I</c:v>
                </c:pt>
                <c:pt idx="10">
                  <c:v>J</c:v>
                </c:pt>
              </c:strCache>
            </c:strRef>
          </c:cat>
          <c:val>
            <c:numRef>
              <c:f>'Result card'!$L$6:$L$17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99-41AC-8639-BAB1FCC4C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8954421616021766"/>
          <c:y val="0.24517572870019008"/>
          <c:w val="0.10455783839782337"/>
          <c:h val="0.6975929333376872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114300</xdr:colOff>
      <xdr:row>0</xdr:row>
      <xdr:rowOff>182562</xdr:rowOff>
    </xdr:from>
    <xdr:to>
      <xdr:col>18</xdr:col>
      <xdr:colOff>368300</xdr:colOff>
      <xdr:row>17</xdr:row>
      <xdr:rowOff>25399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533400</xdr:colOff>
      <xdr:row>22</xdr:row>
      <xdr:rowOff>0</xdr:rowOff>
    </xdr:from>
    <xdr:to>
      <xdr:col>4</xdr:col>
      <xdr:colOff>180975</xdr:colOff>
      <xdr:row>23</xdr:row>
      <xdr:rowOff>85725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2181225" y="5467350"/>
          <a:ext cx="476250" cy="26670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3</xdr:row>
      <xdr:rowOff>342900</xdr:rowOff>
    </xdr:from>
    <xdr:to>
      <xdr:col>1</xdr:col>
      <xdr:colOff>1190625</xdr:colOff>
      <xdr:row>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3BB0547-B28F-4857-88EA-76B8BE67C07D}"/>
            </a:ext>
          </a:extLst>
        </xdr:cNvPr>
        <xdr:cNvSpPr txBox="1"/>
      </xdr:nvSpPr>
      <xdr:spPr>
        <a:xfrm>
          <a:off x="704850" y="1104900"/>
          <a:ext cx="1095375" cy="876300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or or xor are approxiimatly</a:t>
          </a:r>
          <a:r>
            <a:rPr lang="en-US" sz="1100" baseline="0"/>
            <a:t> same only some different</a:t>
          </a:r>
          <a:endParaRPr lang="en-US" sz="1100"/>
        </a:p>
      </xdr:txBody>
    </xdr:sp>
    <xdr:clientData/>
  </xdr:twoCellAnchor>
  <xdr:twoCellAnchor>
    <xdr:from>
      <xdr:col>1</xdr:col>
      <xdr:colOff>114300</xdr:colOff>
      <xdr:row>9</xdr:row>
      <xdr:rowOff>85725</xdr:rowOff>
    </xdr:from>
    <xdr:to>
      <xdr:col>1</xdr:col>
      <xdr:colOff>1162050</xdr:colOff>
      <xdr:row>14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4C7152F-6863-4EAD-B472-6F9DB8097CE5}"/>
            </a:ext>
          </a:extLst>
        </xdr:cNvPr>
        <xdr:cNvSpPr txBox="1"/>
      </xdr:nvSpPr>
      <xdr:spPr>
        <a:xfrm>
          <a:off x="723900" y="2162175"/>
          <a:ext cx="1047750" cy="895350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IFError</a:t>
          </a:r>
          <a:r>
            <a:rPr lang="en-US" sz="1100" baseline="0"/>
            <a:t>'s example si in  E 33 .and IFNA is same it 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C4:M19" headerRowCount="0" totalsRowShown="0" headerRowDxfId="53" dataDxfId="52" tableBorderDxfId="51">
  <tableColumns count="11">
    <tableColumn id="1" xr3:uid="{00000000-0010-0000-0000-000001000000}" name="Column1" headerRowDxfId="50" dataDxfId="49"/>
    <tableColumn id="2" xr3:uid="{00000000-0010-0000-0000-000002000000}" name="Column2" headerRowDxfId="48" dataDxfId="47"/>
    <tableColumn id="3" xr3:uid="{00000000-0010-0000-0000-000003000000}" name="Column3" headerRowDxfId="46" dataDxfId="45"/>
    <tableColumn id="4" xr3:uid="{00000000-0010-0000-0000-000004000000}" name="Column4" headerRowDxfId="44" dataDxfId="43"/>
    <tableColumn id="5" xr3:uid="{00000000-0010-0000-0000-000005000000}" name="Column5" headerRowDxfId="42" dataDxfId="41"/>
    <tableColumn id="6" xr3:uid="{00000000-0010-0000-0000-000006000000}" name="Column6" headerRowDxfId="40" dataDxfId="39"/>
    <tableColumn id="7" xr3:uid="{00000000-0010-0000-0000-000007000000}" name="Column7" headerRowDxfId="38" dataDxfId="37"/>
    <tableColumn id="8" xr3:uid="{00000000-0010-0000-0000-000008000000}" name="Column8" headerRowDxfId="36" dataDxfId="35"/>
    <tableColumn id="9" xr3:uid="{00000000-0010-0000-0000-000009000000}" name="Column9" headerRowDxfId="34" dataDxfId="33"/>
    <tableColumn id="10" xr3:uid="{00000000-0010-0000-0000-00000A000000}" name="Column10" headerRowDxfId="32" dataDxfId="31"/>
    <tableColumn id="11" xr3:uid="{00000000-0010-0000-0000-00000B000000}" name="Column11" headerRowDxfId="30" dataDxfId="29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4:E17" headerRowCount="0" totalsRowShown="0" headerRowDxfId="19" dataDxfId="18">
  <tableColumns count="4">
    <tableColumn id="1" xr3:uid="{00000000-0010-0000-0100-000001000000}" name="Column1" headerRowDxfId="17" dataDxfId="16"/>
    <tableColumn id="2" xr3:uid="{00000000-0010-0000-0100-000002000000}" name="Column2" headerRowDxfId="15" dataDxfId="14"/>
    <tableColumn id="3" xr3:uid="{00000000-0010-0000-0100-000003000000}" name="Column3" headerRowDxfId="13" dataDxfId="12"/>
    <tableColumn id="4" xr3:uid="{00000000-0010-0000-0100-000004000000}" name="Column4" headerRowDxfId="11" dataDxfId="10"/>
  </tableColumns>
  <tableStyleInfo name="TableStyleLight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I4:K12" headerRowCount="0" totalsRowShown="0" headerRowDxfId="9" headerRowBorderDxfId="8" tableBorderDxfId="7" totalsRowBorderDxfId="6">
  <tableColumns count="3">
    <tableColumn id="1" xr3:uid="{00000000-0010-0000-0200-000001000000}" name="Column1" headerRowDxfId="5" dataDxfId="4"/>
    <tableColumn id="2" xr3:uid="{00000000-0010-0000-0200-000002000000}" name="Column2" headerRowDxfId="3" dataDxfId="2">
      <calculatedColumnFormula>SUMIF(E:E,I4,D:D)</calculatedColumnFormula>
    </tableColumn>
    <tableColumn id="3" xr3:uid="{00000000-0010-0000-0200-000003000000}" name="Column3" headerRowDxfId="1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 tint="-0.249977111117893"/>
  </sheetPr>
  <dimension ref="A1:F11"/>
  <sheetViews>
    <sheetView topLeftCell="A8" zoomScale="102" zoomScaleNormal="102" workbookViewId="0">
      <selection activeCell="C16" sqref="C16:C21"/>
    </sheetView>
  </sheetViews>
  <sheetFormatPr defaultRowHeight="14.4" x14ac:dyDescent="0.3"/>
  <cols>
    <col min="1" max="1" width="6.88671875" bestFit="1" customWidth="1"/>
    <col min="2" max="2" width="10.109375" bestFit="1" customWidth="1"/>
    <col min="3" max="3" width="12" bestFit="1" customWidth="1"/>
    <col min="4" max="4" width="9.6640625" customWidth="1"/>
    <col min="5" max="5" width="8" customWidth="1"/>
    <col min="6" max="6" width="11.21875" bestFit="1" customWidth="1"/>
  </cols>
  <sheetData>
    <row r="1" spans="1:6" ht="22.8" x14ac:dyDescent="0.45">
      <c r="A1" s="102" t="s">
        <v>0</v>
      </c>
      <c r="B1" s="102"/>
      <c r="C1" s="102"/>
      <c r="D1" s="102"/>
      <c r="E1" s="102"/>
      <c r="F1" s="102"/>
    </row>
    <row r="2" spans="1:6" x14ac:dyDescent="0.3">
      <c r="A2" s="103" t="s">
        <v>1</v>
      </c>
      <c r="B2" s="103"/>
      <c r="C2" s="103"/>
      <c r="D2" s="103"/>
      <c r="E2" s="103"/>
      <c r="F2" s="103"/>
    </row>
    <row r="3" spans="1:6" ht="15.6" x14ac:dyDescent="0.3">
      <c r="A3" s="2" t="s">
        <v>3</v>
      </c>
      <c r="B3" s="104" t="s">
        <v>16</v>
      </c>
      <c r="C3" s="104"/>
    </row>
    <row r="4" spans="1:6" ht="15.6" x14ac:dyDescent="0.3">
      <c r="A4" s="2" t="s">
        <v>15</v>
      </c>
      <c r="B4" s="104" t="s">
        <v>17</v>
      </c>
      <c r="C4" s="104"/>
    </row>
    <row r="5" spans="1:6" ht="15.6" x14ac:dyDescent="0.3">
      <c r="A5" s="1"/>
    </row>
    <row r="6" spans="1:6" s="7" customFormat="1" ht="31.2" x14ac:dyDescent="0.3">
      <c r="A6" s="6" t="s">
        <v>2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</row>
    <row r="7" spans="1:6" ht="15.6" x14ac:dyDescent="0.3">
      <c r="A7" s="4">
        <v>1</v>
      </c>
      <c r="B7" s="5" t="s">
        <v>10</v>
      </c>
      <c r="C7" s="4">
        <v>100</v>
      </c>
      <c r="D7" s="4">
        <v>77</v>
      </c>
      <c r="E7" s="4">
        <v>33</v>
      </c>
      <c r="F7" s="4"/>
    </row>
    <row r="8" spans="1:6" ht="15.6" x14ac:dyDescent="0.3">
      <c r="A8" s="4">
        <v>2</v>
      </c>
      <c r="B8" s="5" t="s">
        <v>11</v>
      </c>
      <c r="C8" s="4">
        <v>75</v>
      </c>
      <c r="D8" s="4">
        <v>60</v>
      </c>
      <c r="E8" s="4">
        <v>25</v>
      </c>
      <c r="F8" s="4"/>
    </row>
    <row r="9" spans="1:6" ht="15.6" x14ac:dyDescent="0.3">
      <c r="A9" s="4">
        <v>3</v>
      </c>
      <c r="B9" s="5" t="s">
        <v>12</v>
      </c>
      <c r="C9" s="4">
        <v>75</v>
      </c>
      <c r="D9" s="4">
        <v>70</v>
      </c>
      <c r="E9" s="4">
        <v>25</v>
      </c>
      <c r="F9" s="4"/>
    </row>
    <row r="10" spans="1:6" ht="15.6" x14ac:dyDescent="0.3">
      <c r="A10" s="4">
        <v>4</v>
      </c>
      <c r="B10" s="5" t="s">
        <v>13</v>
      </c>
      <c r="C10" s="4">
        <v>100</v>
      </c>
      <c r="D10" s="4">
        <v>80</v>
      </c>
      <c r="E10" s="4">
        <v>33</v>
      </c>
      <c r="F10" s="4"/>
    </row>
    <row r="11" spans="1:6" ht="15.6" x14ac:dyDescent="0.3">
      <c r="A11" s="4">
        <v>5</v>
      </c>
      <c r="B11" s="5" t="s">
        <v>14</v>
      </c>
      <c r="C11" s="4">
        <v>100</v>
      </c>
      <c r="D11" s="4">
        <v>99</v>
      </c>
      <c r="E11" s="4">
        <v>33</v>
      </c>
      <c r="F11" s="4"/>
    </row>
  </sheetData>
  <mergeCells count="4">
    <mergeCell ref="A1:F1"/>
    <mergeCell ref="A2:F2"/>
    <mergeCell ref="B3:C3"/>
    <mergeCell ref="B4:C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4"/>
  <sheetViews>
    <sheetView zoomScaleNormal="100" workbookViewId="0">
      <selection activeCell="G14" sqref="G14"/>
    </sheetView>
  </sheetViews>
  <sheetFormatPr defaultRowHeight="14.4" x14ac:dyDescent="0.3"/>
  <cols>
    <col min="1" max="1" width="6.88671875" bestFit="1" customWidth="1"/>
    <col min="2" max="2" width="6.88671875" customWidth="1"/>
    <col min="3" max="3" width="10.21875" customWidth="1"/>
    <col min="4" max="4" width="6.88671875" customWidth="1"/>
    <col min="5" max="5" width="9.5546875" customWidth="1"/>
    <col min="6" max="6" width="10.109375" bestFit="1" customWidth="1"/>
    <col min="7" max="7" width="12" bestFit="1" customWidth="1"/>
    <col min="8" max="8" width="12" customWidth="1"/>
    <col min="9" max="9" width="12.21875" customWidth="1"/>
    <col min="10" max="10" width="11.21875" bestFit="1" customWidth="1"/>
  </cols>
  <sheetData>
    <row r="1" spans="1:10" ht="22.8" x14ac:dyDescent="0.4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</row>
    <row r="2" spans="1:10" x14ac:dyDescent="0.3">
      <c r="A2" s="103" t="s">
        <v>1</v>
      </c>
      <c r="B2" s="103"/>
      <c r="C2" s="103"/>
      <c r="D2" s="103"/>
      <c r="E2" s="103"/>
      <c r="F2" s="103"/>
      <c r="G2" s="103"/>
      <c r="H2" s="103"/>
      <c r="I2" s="103"/>
      <c r="J2" s="103"/>
    </row>
    <row r="3" spans="1:10" ht="15.6" x14ac:dyDescent="0.3">
      <c r="A3" s="2" t="s">
        <v>15</v>
      </c>
      <c r="B3" s="2"/>
      <c r="C3" s="2"/>
      <c r="D3" s="2"/>
      <c r="E3" s="2"/>
      <c r="F3" s="104" t="s">
        <v>17</v>
      </c>
      <c r="G3" s="104"/>
      <c r="H3" s="8"/>
    </row>
    <row r="4" spans="1:10" ht="15.6" x14ac:dyDescent="0.3">
      <c r="A4" s="1"/>
      <c r="B4" s="1"/>
      <c r="C4" s="1"/>
      <c r="D4" s="1"/>
      <c r="E4" s="1"/>
    </row>
    <row r="5" spans="1:10" s="7" customFormat="1" ht="31.2" x14ac:dyDescent="0.3">
      <c r="A5" s="6" t="s">
        <v>2</v>
      </c>
      <c r="B5" s="6" t="s">
        <v>18</v>
      </c>
      <c r="C5" s="6" t="s">
        <v>10</v>
      </c>
      <c r="D5" s="6" t="s">
        <v>12</v>
      </c>
      <c r="E5" s="6" t="s">
        <v>11</v>
      </c>
      <c r="F5" s="6" t="s">
        <v>13</v>
      </c>
      <c r="G5" s="6" t="s">
        <v>5</v>
      </c>
      <c r="H5" s="6" t="s">
        <v>6</v>
      </c>
      <c r="I5" s="6" t="s">
        <v>8</v>
      </c>
      <c r="J5" s="6" t="s">
        <v>9</v>
      </c>
    </row>
    <row r="6" spans="1:10" ht="15.6" x14ac:dyDescent="0.3">
      <c r="A6" s="4">
        <v>1</v>
      </c>
      <c r="B6" s="4" t="s">
        <v>19</v>
      </c>
      <c r="C6" s="4">
        <v>99</v>
      </c>
      <c r="D6" s="4">
        <v>99</v>
      </c>
      <c r="E6" s="4">
        <v>99</v>
      </c>
      <c r="F6" s="3">
        <v>99</v>
      </c>
      <c r="G6" s="4">
        <v>400</v>
      </c>
      <c r="H6" s="4">
        <f>SUM(C6:F6)</f>
        <v>396</v>
      </c>
      <c r="I6" s="9">
        <f>H6/G6</f>
        <v>0.99</v>
      </c>
      <c r="J6" s="4" t="str">
        <f>IF(C6&lt;33,"fail",IF(D6&lt;33,"fail",IF(E6&lt;33,"fail",IF(F6&lt;33,"fail",IF(I6&gt;=80%,"A+",IF(I6&gt;=70%,"A",IF(I6&gt;=60%,"B",IF(I6&gt;=50%,"C",IF(I6&gt;=40%,"D",IF(I6&gt;=33%,"E",""))))))))))</f>
        <v>A+</v>
      </c>
    </row>
    <row r="7" spans="1:10" ht="15.6" x14ac:dyDescent="0.3">
      <c r="A7" s="4">
        <v>2</v>
      </c>
      <c r="B7" s="4" t="s">
        <v>21</v>
      </c>
      <c r="C7" s="4">
        <v>99</v>
      </c>
      <c r="D7" s="4">
        <v>45</v>
      </c>
      <c r="E7" s="4">
        <v>100</v>
      </c>
      <c r="F7" s="3">
        <v>90</v>
      </c>
      <c r="G7" s="4">
        <v>400</v>
      </c>
      <c r="H7" s="4">
        <f t="shared" ref="H7:H10" si="0">SUM(C7:F7)</f>
        <v>334</v>
      </c>
      <c r="I7" s="9">
        <f t="shared" ref="I7:I10" si="1">H7/G7</f>
        <v>0.83499999999999996</v>
      </c>
      <c r="J7" s="4" t="str">
        <f t="shared" ref="J7:J10" si="2">IF(C7&lt;33,"fail",IF(D7&lt;33,"fail",IF(E7&lt;33,"fail",IF(F7&lt;33,"fail",IF(I7&gt;=80%,"A+",IF(I7&gt;=70%,"A",IF(I7&gt;=60%,"B",IF(I7&gt;=50%,"C",IF(I7&gt;=40%,"D",IF(I7&gt;=33%,"E",""))))))))))</f>
        <v>A+</v>
      </c>
    </row>
    <row r="8" spans="1:10" ht="15.6" x14ac:dyDescent="0.3">
      <c r="A8" s="4">
        <v>3</v>
      </c>
      <c r="B8" s="4" t="s">
        <v>22</v>
      </c>
      <c r="C8" s="4">
        <v>99</v>
      </c>
      <c r="D8" s="4">
        <v>35</v>
      </c>
      <c r="E8" s="4">
        <v>2</v>
      </c>
      <c r="F8" s="3">
        <v>81</v>
      </c>
      <c r="G8" s="4">
        <v>400</v>
      </c>
      <c r="H8" s="4">
        <f t="shared" si="0"/>
        <v>217</v>
      </c>
      <c r="I8" s="9">
        <f t="shared" si="1"/>
        <v>0.54249999999999998</v>
      </c>
      <c r="J8" s="4" t="str">
        <f t="shared" si="2"/>
        <v>fail</v>
      </c>
    </row>
    <row r="9" spans="1:10" ht="15.6" x14ac:dyDescent="0.3">
      <c r="A9" s="4">
        <v>4</v>
      </c>
      <c r="B9" s="4" t="s">
        <v>23</v>
      </c>
      <c r="C9" s="4">
        <v>99</v>
      </c>
      <c r="D9" s="4">
        <v>25</v>
      </c>
      <c r="E9" s="4">
        <v>90</v>
      </c>
      <c r="F9" s="3">
        <v>72</v>
      </c>
      <c r="G9" s="4">
        <v>400</v>
      </c>
      <c r="H9" s="4">
        <f t="shared" si="0"/>
        <v>286</v>
      </c>
      <c r="I9" s="9">
        <f t="shared" si="1"/>
        <v>0.71499999999999997</v>
      </c>
      <c r="J9" s="4" t="str">
        <f t="shared" si="2"/>
        <v>fail</v>
      </c>
    </row>
    <row r="10" spans="1:10" ht="15.6" x14ac:dyDescent="0.3">
      <c r="A10" s="4">
        <v>5</v>
      </c>
      <c r="B10" s="4" t="s">
        <v>20</v>
      </c>
      <c r="C10" s="4">
        <v>99</v>
      </c>
      <c r="D10" s="4">
        <v>45</v>
      </c>
      <c r="E10" s="4">
        <v>5</v>
      </c>
      <c r="F10" s="3">
        <v>5</v>
      </c>
      <c r="G10" s="4">
        <v>400</v>
      </c>
      <c r="H10" s="4">
        <f t="shared" si="0"/>
        <v>154</v>
      </c>
      <c r="I10" s="9">
        <f t="shared" si="1"/>
        <v>0.38500000000000001</v>
      </c>
      <c r="J10" s="4" t="str">
        <f t="shared" si="2"/>
        <v>fail</v>
      </c>
    </row>
    <row r="13" spans="1:10" x14ac:dyDescent="0.3">
      <c r="F13" t="s">
        <v>41</v>
      </c>
    </row>
    <row r="14" spans="1:10" x14ac:dyDescent="0.3">
      <c r="H14" t="s">
        <v>19</v>
      </c>
    </row>
  </sheetData>
  <mergeCells count="3">
    <mergeCell ref="A1:J1"/>
    <mergeCell ref="A2:J2"/>
    <mergeCell ref="F3:G3"/>
  </mergeCells>
  <printOptions horizontalCentered="1" verticalCentered="1"/>
  <pageMargins left="0.7" right="0" top="0" bottom="0" header="0" footer="0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17"/>
  <sheetViews>
    <sheetView zoomScale="50" zoomScaleNormal="50" zoomScalePageLayoutView="110" workbookViewId="0">
      <selection activeCell="C3" sqref="C3"/>
    </sheetView>
  </sheetViews>
  <sheetFormatPr defaultRowHeight="14.4" x14ac:dyDescent="0.3"/>
  <cols>
    <col min="1" max="1" width="2" customWidth="1"/>
    <col min="2" max="2" width="12.44140625" customWidth="1"/>
    <col min="3" max="4" width="17.77734375" customWidth="1"/>
    <col min="5" max="5" width="13.88671875" customWidth="1"/>
    <col min="6" max="8" width="15.77734375" customWidth="1"/>
    <col min="9" max="9" width="17.6640625" customWidth="1"/>
    <col min="10" max="10" width="15.77734375" customWidth="1"/>
    <col min="11" max="11" width="20" customWidth="1"/>
    <col min="12" max="12" width="15.77734375" customWidth="1"/>
    <col min="13" max="13" width="22.21875" style="28" customWidth="1"/>
    <col min="20" max="20" width="20.5546875" customWidth="1"/>
    <col min="21" max="21" width="18.5546875" customWidth="1"/>
  </cols>
  <sheetData>
    <row r="1" spans="1:20" ht="15" thickBot="1" x14ac:dyDescent="0.35"/>
    <row r="2" spans="1:20" ht="40.799999999999997" customHeight="1" x14ac:dyDescent="0.8">
      <c r="A2" s="12"/>
      <c r="B2" s="17"/>
      <c r="C2" s="106" t="s">
        <v>24</v>
      </c>
      <c r="D2" s="106"/>
      <c r="E2" s="106"/>
      <c r="F2" s="106"/>
      <c r="G2" s="106"/>
      <c r="H2" s="106"/>
      <c r="I2" s="106"/>
      <c r="J2" s="106"/>
      <c r="K2" s="18"/>
      <c r="L2" s="18"/>
      <c r="M2" s="30"/>
    </row>
    <row r="3" spans="1:20" ht="39.6" customHeight="1" x14ac:dyDescent="0.9">
      <c r="A3" s="13"/>
      <c r="B3" s="19"/>
      <c r="C3" s="10"/>
      <c r="D3" s="107" t="s">
        <v>38</v>
      </c>
      <c r="E3" s="107"/>
      <c r="F3" s="107"/>
      <c r="G3" s="107"/>
      <c r="H3" s="107"/>
      <c r="I3" s="107"/>
      <c r="J3" s="15"/>
      <c r="K3" s="10"/>
      <c r="M3" s="29"/>
    </row>
    <row r="4" spans="1:20" ht="32.4" customHeight="1" x14ac:dyDescent="0.9">
      <c r="A4" s="13"/>
      <c r="B4" s="19"/>
      <c r="C4" s="16" t="s">
        <v>39</v>
      </c>
      <c r="D4" s="16"/>
      <c r="E4" s="105" t="s">
        <v>40</v>
      </c>
      <c r="F4" s="105"/>
      <c r="G4" s="105"/>
      <c r="H4" s="105"/>
      <c r="I4" s="16"/>
      <c r="J4" s="10"/>
      <c r="K4" s="10"/>
      <c r="M4" s="29"/>
    </row>
    <row r="5" spans="1:20" ht="19.8" customHeight="1" thickBot="1" x14ac:dyDescent="0.9">
      <c r="A5" s="13"/>
      <c r="B5" s="19"/>
      <c r="C5" s="10"/>
      <c r="D5" s="10"/>
      <c r="E5" s="10"/>
      <c r="F5" s="11"/>
      <c r="G5" s="10"/>
      <c r="H5" s="10"/>
      <c r="I5" s="10"/>
      <c r="J5" s="10"/>
      <c r="K5" s="10"/>
      <c r="M5" s="29"/>
    </row>
    <row r="6" spans="1:20" s="27" customFormat="1" ht="75" customHeight="1" thickBot="1" x14ac:dyDescent="0.35">
      <c r="A6" s="26"/>
      <c r="B6" s="31" t="s">
        <v>25</v>
      </c>
      <c r="C6" s="31" t="s">
        <v>54</v>
      </c>
      <c r="D6" s="31" t="s">
        <v>55</v>
      </c>
      <c r="E6" s="31" t="s">
        <v>57</v>
      </c>
      <c r="F6" s="31" t="s">
        <v>58</v>
      </c>
      <c r="G6" s="31" t="s">
        <v>56</v>
      </c>
      <c r="H6" s="31" t="s">
        <v>59</v>
      </c>
      <c r="I6" s="31" t="s">
        <v>60</v>
      </c>
      <c r="J6" s="31" t="s">
        <v>37</v>
      </c>
      <c r="K6" s="32" t="s">
        <v>61</v>
      </c>
      <c r="L6" s="31" t="s">
        <v>26</v>
      </c>
      <c r="M6" s="31" t="s">
        <v>53</v>
      </c>
    </row>
    <row r="7" spans="1:20" ht="15" thickBot="1" x14ac:dyDescent="0.35">
      <c r="A7" s="13"/>
      <c r="B7" s="23" t="s">
        <v>27</v>
      </c>
      <c r="C7" s="23">
        <v>99</v>
      </c>
      <c r="D7" s="23">
        <v>50</v>
      </c>
      <c r="E7" s="23">
        <v>50</v>
      </c>
      <c r="F7" s="23">
        <v>80</v>
      </c>
      <c r="G7" s="23">
        <v>67</v>
      </c>
      <c r="H7" s="23">
        <v>40</v>
      </c>
      <c r="I7" s="23">
        <v>34</v>
      </c>
      <c r="J7" s="23">
        <f t="shared" ref="J7:J16" si="0">SUM(C7:I7)</f>
        <v>420</v>
      </c>
      <c r="K7" s="24">
        <f t="shared" ref="K7:K16" si="1">J7/550</f>
        <v>0.76363636363636367</v>
      </c>
      <c r="L7" s="23" t="str">
        <f t="shared" ref="L7:L16" si="2">IF(C7&lt;33,"FAIL",IF(D7&lt;25,"FAIL",IF(E7&lt;25,"FAIL",IF(F7&lt;33,"FAIL",IF(G7&lt;33,"FAIL",IF(H7&lt;17,"FAIL",IF(I7&lt;17,"FAIL",IF(K7&gt;=80%,"A+",IF(K7&gt;=70%,"A",IF(K7&gt;=50%,"B",IF(K7&gt;=50%,"C",IF(K7&gt;=40%,"D",IF(K7&gt;=33%,"E",)))))))))))))</f>
        <v>A</v>
      </c>
      <c r="M7" s="23" t="str">
        <f>IF(L7="fail","fail",IF(LARGE($J$7:$J$16,1)=J7,"First",IF(LARGE($J$7:$J$16,2)=J7,"Second",IF(LARGE($J$7:$J$16,3)=J7,"Third","Pass"))))</f>
        <v>Third</v>
      </c>
      <c r="T7" t="s">
        <v>165</v>
      </c>
    </row>
    <row r="8" spans="1:20" ht="15" thickBot="1" x14ac:dyDescent="0.35">
      <c r="A8" s="13"/>
      <c r="B8" s="23" t="s">
        <v>28</v>
      </c>
      <c r="C8" s="23">
        <v>95</v>
      </c>
      <c r="D8" s="23">
        <v>50</v>
      </c>
      <c r="E8" s="23">
        <v>33</v>
      </c>
      <c r="F8" s="23">
        <v>74</v>
      </c>
      <c r="G8" s="23">
        <v>67</v>
      </c>
      <c r="H8" s="23">
        <v>43</v>
      </c>
      <c r="I8" s="23">
        <v>50</v>
      </c>
      <c r="J8" s="23">
        <f t="shared" si="0"/>
        <v>412</v>
      </c>
      <c r="K8" s="24">
        <f t="shared" si="1"/>
        <v>0.74909090909090914</v>
      </c>
      <c r="L8" s="23" t="str">
        <f t="shared" si="2"/>
        <v>A</v>
      </c>
      <c r="M8" s="23" t="str">
        <f t="shared" ref="M8:M16" si="3">IF(L8="fail","fail",IF(LARGE($J$7:$J$16,1)=J8,"First",IF(LARGE($J$7:$J$16,2)=J8,"Second",IF(LARGE($J$7:$J$16,3)=J8,"Third","Pass"))))</f>
        <v>Pass</v>
      </c>
    </row>
    <row r="9" spans="1:20" ht="15" thickBot="1" x14ac:dyDescent="0.35">
      <c r="A9" s="13"/>
      <c r="B9" s="23" t="s">
        <v>29</v>
      </c>
      <c r="C9" s="23">
        <v>33</v>
      </c>
      <c r="D9" s="23">
        <v>65</v>
      </c>
      <c r="E9" s="23">
        <v>63</v>
      </c>
      <c r="F9" s="23">
        <v>65</v>
      </c>
      <c r="G9" s="23">
        <v>88</v>
      </c>
      <c r="H9" s="25">
        <v>50</v>
      </c>
      <c r="I9" s="23">
        <v>33</v>
      </c>
      <c r="J9" s="23">
        <f t="shared" si="0"/>
        <v>397</v>
      </c>
      <c r="K9" s="24">
        <f t="shared" si="1"/>
        <v>0.7218181818181818</v>
      </c>
      <c r="L9" s="23" t="str">
        <f t="shared" si="2"/>
        <v>A</v>
      </c>
      <c r="M9" s="23" t="str">
        <f t="shared" si="3"/>
        <v>Pass</v>
      </c>
    </row>
    <row r="10" spans="1:20" ht="15" thickBot="1" x14ac:dyDescent="0.35">
      <c r="A10" s="13"/>
      <c r="B10" s="23" t="s">
        <v>30</v>
      </c>
      <c r="C10" s="23">
        <v>30</v>
      </c>
      <c r="D10" s="23">
        <v>63</v>
      </c>
      <c r="E10" s="23">
        <v>69</v>
      </c>
      <c r="F10" s="23">
        <v>78</v>
      </c>
      <c r="G10" s="23">
        <v>70</v>
      </c>
      <c r="H10" s="23">
        <v>33</v>
      </c>
      <c r="I10" s="23">
        <v>47</v>
      </c>
      <c r="J10" s="23">
        <f t="shared" si="0"/>
        <v>390</v>
      </c>
      <c r="K10" s="24">
        <f t="shared" si="1"/>
        <v>0.70909090909090911</v>
      </c>
      <c r="L10" s="23" t="str">
        <f t="shared" si="2"/>
        <v>FAIL</v>
      </c>
      <c r="M10" s="23" t="str">
        <f t="shared" si="3"/>
        <v>fail</v>
      </c>
    </row>
    <row r="11" spans="1:20" ht="15" thickBot="1" x14ac:dyDescent="0.35">
      <c r="A11" s="13"/>
      <c r="B11" s="23" t="s">
        <v>31</v>
      </c>
      <c r="C11" s="23">
        <v>50</v>
      </c>
      <c r="D11" s="23">
        <v>50</v>
      </c>
      <c r="E11" s="23">
        <v>55</v>
      </c>
      <c r="F11" s="23">
        <v>55</v>
      </c>
      <c r="G11" s="23">
        <v>95</v>
      </c>
      <c r="H11" s="23">
        <v>45</v>
      </c>
      <c r="I11" s="23">
        <v>32</v>
      </c>
      <c r="J11" s="23">
        <f t="shared" si="0"/>
        <v>382</v>
      </c>
      <c r="K11" s="24">
        <f t="shared" si="1"/>
        <v>0.69454545454545458</v>
      </c>
      <c r="L11" s="23" t="str">
        <f t="shared" si="2"/>
        <v>B</v>
      </c>
      <c r="M11" s="23" t="str">
        <f t="shared" si="3"/>
        <v>Pass</v>
      </c>
    </row>
    <row r="12" spans="1:20" ht="15" thickBot="1" x14ac:dyDescent="0.35">
      <c r="A12" s="13"/>
      <c r="B12" s="23" t="s">
        <v>32</v>
      </c>
      <c r="C12" s="23">
        <v>99</v>
      </c>
      <c r="D12" s="23">
        <v>45</v>
      </c>
      <c r="E12" s="23">
        <v>45</v>
      </c>
      <c r="F12" s="23">
        <v>68</v>
      </c>
      <c r="G12" s="23">
        <v>50</v>
      </c>
      <c r="H12" s="23">
        <v>34</v>
      </c>
      <c r="I12" s="23">
        <v>36</v>
      </c>
      <c r="J12" s="23">
        <f t="shared" si="0"/>
        <v>377</v>
      </c>
      <c r="K12" s="24">
        <f t="shared" si="1"/>
        <v>0.68545454545454543</v>
      </c>
      <c r="L12" s="23" t="str">
        <f t="shared" si="2"/>
        <v>B</v>
      </c>
      <c r="M12" s="23" t="str">
        <f t="shared" si="3"/>
        <v>Pass</v>
      </c>
    </row>
    <row r="13" spans="1:20" ht="15" thickBot="1" x14ac:dyDescent="0.35">
      <c r="A13" s="13"/>
      <c r="B13" s="23" t="s">
        <v>33</v>
      </c>
      <c r="C13" s="25">
        <v>100</v>
      </c>
      <c r="D13" s="23">
        <v>64</v>
      </c>
      <c r="E13" s="23">
        <v>70</v>
      </c>
      <c r="F13" s="23">
        <v>70</v>
      </c>
      <c r="G13" s="23">
        <v>50</v>
      </c>
      <c r="H13" s="23">
        <v>49</v>
      </c>
      <c r="I13" s="23">
        <v>45</v>
      </c>
      <c r="J13" s="23">
        <f t="shared" si="0"/>
        <v>448</v>
      </c>
      <c r="K13" s="24">
        <f t="shared" si="1"/>
        <v>0.81454545454545457</v>
      </c>
      <c r="L13" s="23" t="str">
        <f t="shared" si="2"/>
        <v>A+</v>
      </c>
      <c r="M13" s="23" t="str">
        <f t="shared" si="3"/>
        <v>First</v>
      </c>
    </row>
    <row r="14" spans="1:20" ht="15" thickBot="1" x14ac:dyDescent="0.35">
      <c r="A14" s="13"/>
      <c r="B14" s="23" t="s">
        <v>34</v>
      </c>
      <c r="C14" s="23">
        <v>67</v>
      </c>
      <c r="D14" s="23">
        <v>69</v>
      </c>
      <c r="E14" s="23">
        <v>63</v>
      </c>
      <c r="F14" s="23">
        <v>80</v>
      </c>
      <c r="G14" s="23">
        <v>65</v>
      </c>
      <c r="H14" s="23">
        <v>48</v>
      </c>
      <c r="I14" s="25">
        <v>50</v>
      </c>
      <c r="J14" s="23">
        <f t="shared" si="0"/>
        <v>442</v>
      </c>
      <c r="K14" s="24">
        <f t="shared" si="1"/>
        <v>0.80363636363636359</v>
      </c>
      <c r="L14" s="23" t="str">
        <f t="shared" si="2"/>
        <v>A+</v>
      </c>
      <c r="M14" s="23" t="str">
        <f t="shared" si="3"/>
        <v>Second</v>
      </c>
    </row>
    <row r="15" spans="1:20" ht="15" thickBot="1" x14ac:dyDescent="0.35">
      <c r="A15" s="13"/>
      <c r="B15" s="23" t="s">
        <v>35</v>
      </c>
      <c r="C15" s="23">
        <v>88</v>
      </c>
      <c r="D15" s="23">
        <v>48</v>
      </c>
      <c r="E15" s="23">
        <v>50</v>
      </c>
      <c r="F15" s="23">
        <v>27</v>
      </c>
      <c r="G15" s="23">
        <v>63</v>
      </c>
      <c r="H15" s="23">
        <v>47</v>
      </c>
      <c r="I15" s="23">
        <v>33</v>
      </c>
      <c r="J15" s="23">
        <f t="shared" si="0"/>
        <v>356</v>
      </c>
      <c r="K15" s="24">
        <f t="shared" si="1"/>
        <v>0.64727272727272722</v>
      </c>
      <c r="L15" s="23" t="str">
        <f t="shared" si="2"/>
        <v>FAIL</v>
      </c>
      <c r="M15" s="23" t="str">
        <f t="shared" si="3"/>
        <v>fail</v>
      </c>
    </row>
    <row r="16" spans="1:20" ht="15" thickBot="1" x14ac:dyDescent="0.35">
      <c r="A16" s="13"/>
      <c r="B16" s="23" t="s">
        <v>36</v>
      </c>
      <c r="C16" s="23">
        <v>70</v>
      </c>
      <c r="D16" s="23">
        <v>33</v>
      </c>
      <c r="E16" s="23">
        <v>50</v>
      </c>
      <c r="F16" s="23">
        <v>40</v>
      </c>
      <c r="G16" s="23">
        <v>70</v>
      </c>
      <c r="H16" s="23">
        <v>40</v>
      </c>
      <c r="I16" s="23">
        <v>45</v>
      </c>
      <c r="J16" s="23">
        <f t="shared" si="0"/>
        <v>348</v>
      </c>
      <c r="K16" s="24">
        <f t="shared" si="1"/>
        <v>0.63272727272727269</v>
      </c>
      <c r="L16" s="23" t="str">
        <f t="shared" si="2"/>
        <v>B</v>
      </c>
      <c r="M16" s="23" t="str">
        <f t="shared" si="3"/>
        <v>Pass</v>
      </c>
    </row>
    <row r="17" spans="1:13" ht="15" thickBot="1" x14ac:dyDescent="0.35">
      <c r="A17" s="14"/>
      <c r="B17" s="20"/>
      <c r="C17" s="21"/>
      <c r="D17" s="21"/>
      <c r="E17" s="21"/>
      <c r="F17" s="21"/>
      <c r="G17" s="21"/>
      <c r="H17" s="21"/>
      <c r="I17" s="21"/>
      <c r="J17" s="21"/>
      <c r="K17" s="21"/>
      <c r="L17" s="22"/>
      <c r="M17" s="23"/>
    </row>
  </sheetData>
  <sheetProtection formatCells="0" formatColumns="0" formatRows="0" insertColumns="0" insertRows="0" insertHyperlinks="0" deleteColumns="0" deleteRows="0" selectLockedCells="1" sort="0" autoFilter="0" pivotTables="0"/>
  <sortState xmlns:xlrd2="http://schemas.microsoft.com/office/spreadsheetml/2017/richdata2" ref="B7:M16">
    <sortCondition ref="B7"/>
  </sortState>
  <mergeCells count="3">
    <mergeCell ref="E4:H4"/>
    <mergeCell ref="C2:J2"/>
    <mergeCell ref="D3:I3"/>
  </mergeCells>
  <printOptions horizontalCentered="1" verticalCentered="1"/>
  <pageMargins left="0" right="0" top="0.75" bottom="0.75" header="0" footer="0"/>
  <pageSetup paperSize="9" scale="65" orientation="landscape" horizontalDpi="0" verticalDpi="0" r:id="rId1"/>
  <headerFooter>
    <oddHeader>&amp;C&amp;P</oddHeader>
  </headerFooter>
  <rowBreaks count="1" manualBreakCount="1">
    <brk id="17" max="12" man="1"/>
  </rowBreaks>
  <colBreaks count="1" manualBreakCount="1">
    <brk id="13" max="32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1:M67"/>
  <sheetViews>
    <sheetView topLeftCell="B3" zoomScale="50" zoomScaleNormal="50" workbookViewId="0">
      <selection activeCell="H23" sqref="H23"/>
    </sheetView>
  </sheetViews>
  <sheetFormatPr defaultRowHeight="14.4" x14ac:dyDescent="0.3"/>
  <cols>
    <col min="1" max="1" width="8.88671875" customWidth="1"/>
    <col min="2" max="2" width="10.44140625" style="91" customWidth="1"/>
    <col min="3" max="3" width="18" customWidth="1"/>
    <col min="4" max="7" width="26.33203125" customWidth="1"/>
    <col min="8" max="8" width="26.33203125" style="91" customWidth="1"/>
    <col min="9" max="11" width="26.33203125" customWidth="1"/>
    <col min="12" max="12" width="29.44140625" customWidth="1"/>
    <col min="13" max="13" width="13.6640625" customWidth="1"/>
  </cols>
  <sheetData>
    <row r="1" spans="2:13" ht="15" thickBot="1" x14ac:dyDescent="0.35"/>
    <row r="2" spans="2:13" ht="40.200000000000003" x14ac:dyDescent="0.8">
      <c r="B2"/>
      <c r="H2"/>
      <c r="K2" s="94"/>
    </row>
    <row r="3" spans="2:13" ht="15" thickBot="1" x14ac:dyDescent="0.35">
      <c r="B3" t="s">
        <v>30</v>
      </c>
      <c r="H3"/>
    </row>
    <row r="4" spans="2:13" ht="40.200000000000003" x14ac:dyDescent="0.8">
      <c r="B4" s="92"/>
      <c r="C4" s="97"/>
      <c r="D4" s="94"/>
      <c r="E4" s="94"/>
      <c r="F4" s="94"/>
      <c r="G4" s="94"/>
      <c r="H4" s="94" t="s">
        <v>24</v>
      </c>
      <c r="I4" s="94"/>
      <c r="J4" s="94"/>
      <c r="K4" s="94"/>
      <c r="L4" s="18"/>
      <c r="M4" s="96"/>
    </row>
    <row r="5" spans="2:13" ht="40.799999999999997" x14ac:dyDescent="0.9">
      <c r="B5"/>
      <c r="C5" s="10"/>
      <c r="D5" s="10"/>
      <c r="E5" s="95" t="s">
        <v>166</v>
      </c>
      <c r="F5" s="95"/>
      <c r="G5" s="95"/>
      <c r="H5" s="95" t="s">
        <v>167</v>
      </c>
      <c r="I5" s="95"/>
      <c r="J5" s="95"/>
      <c r="K5" s="15"/>
      <c r="L5" s="10"/>
      <c r="M5" s="33"/>
    </row>
    <row r="6" spans="2:13" ht="29.4" x14ac:dyDescent="0.9">
      <c r="B6"/>
      <c r="C6" s="10"/>
      <c r="D6" s="16" t="s">
        <v>39</v>
      </c>
      <c r="E6" s="16"/>
      <c r="F6" s="93" t="s">
        <v>168</v>
      </c>
      <c r="G6" s="93"/>
      <c r="H6" s="93" t="s">
        <v>169</v>
      </c>
      <c r="I6" s="93"/>
      <c r="J6" s="16"/>
      <c r="K6" s="10"/>
      <c r="L6" s="10"/>
      <c r="M6" s="33"/>
    </row>
    <row r="7" spans="2:13" ht="30.6" thickBot="1" x14ac:dyDescent="0.9">
      <c r="B7"/>
      <c r="C7" s="10"/>
      <c r="D7" s="10"/>
      <c r="E7" s="10"/>
      <c r="F7" s="10"/>
      <c r="G7" s="11"/>
      <c r="H7" s="10"/>
      <c r="I7" s="10"/>
      <c r="J7" s="10"/>
      <c r="K7" s="10"/>
      <c r="L7" s="10"/>
      <c r="M7" s="33"/>
    </row>
    <row r="8" spans="2:13" ht="37.799999999999997" thickBot="1" x14ac:dyDescent="0.35">
      <c r="B8"/>
      <c r="C8" s="98" t="s">
        <v>25</v>
      </c>
      <c r="D8" s="31" t="s">
        <v>54</v>
      </c>
      <c r="E8" s="31" t="s">
        <v>55</v>
      </c>
      <c r="F8" s="31" t="s">
        <v>57</v>
      </c>
      <c r="G8" s="31" t="s">
        <v>58</v>
      </c>
      <c r="H8" s="31" t="s">
        <v>56</v>
      </c>
      <c r="I8" s="31" t="s">
        <v>59</v>
      </c>
      <c r="J8" s="31" t="s">
        <v>60</v>
      </c>
      <c r="K8" s="31" t="s">
        <v>37</v>
      </c>
      <c r="L8" s="32" t="s">
        <v>61</v>
      </c>
      <c r="M8" s="100" t="s">
        <v>26</v>
      </c>
    </row>
    <row r="9" spans="2:13" ht="15" thickBot="1" x14ac:dyDescent="0.35">
      <c r="B9"/>
      <c r="C9" s="99" t="s">
        <v>27</v>
      </c>
      <c r="D9" s="23">
        <v>99</v>
      </c>
      <c r="E9" s="23">
        <v>50</v>
      </c>
      <c r="F9" s="23">
        <v>50</v>
      </c>
      <c r="G9" s="23">
        <v>80</v>
      </c>
      <c r="H9" s="23">
        <v>67</v>
      </c>
      <c r="I9" s="23">
        <v>40</v>
      </c>
      <c r="J9" s="23">
        <v>34</v>
      </c>
      <c r="K9" s="23">
        <f t="shared" ref="K9:K18" si="0">SUM(D9:J9)</f>
        <v>420</v>
      </c>
      <c r="L9" s="24">
        <f t="shared" ref="L9:L18" si="1">K9/550</f>
        <v>0.76363636363636367</v>
      </c>
      <c r="M9" s="101" t="str">
        <f t="shared" ref="M9:M18" si="2">IF(D9&lt;33,"FAIL",IF(E9&lt;25,"FAIL",IF(F9&lt;25,"FAIL",IF(G9&lt;33,"FAIL",IF(H9&lt;33,"FAIL",IF(I9&lt;17,"FAIL",IF(J9&lt;17,"FAIL",IF(L9&gt;=80%,"A+",IF(L9&gt;=70%,"A",IF(L9&gt;=50%,"B",IF(L9&gt;=50%,"C",IF(L9&gt;=40%,"D",IF(L9&gt;=33%,"E",)))))))))))))</f>
        <v>A</v>
      </c>
    </row>
    <row r="10" spans="2:13" ht="15" thickBot="1" x14ac:dyDescent="0.35">
      <c r="B10"/>
      <c r="C10" s="99" t="s">
        <v>28</v>
      </c>
      <c r="D10" s="23">
        <v>95</v>
      </c>
      <c r="E10" s="23">
        <v>50</v>
      </c>
      <c r="F10" s="23">
        <v>33</v>
      </c>
      <c r="G10" s="23">
        <v>74</v>
      </c>
      <c r="H10" s="23">
        <v>67</v>
      </c>
      <c r="I10" s="23">
        <v>43</v>
      </c>
      <c r="J10" s="23">
        <v>50</v>
      </c>
      <c r="K10" s="23">
        <f t="shared" si="0"/>
        <v>412</v>
      </c>
      <c r="L10" s="24">
        <f t="shared" si="1"/>
        <v>0.74909090909090914</v>
      </c>
      <c r="M10" s="101" t="str">
        <f t="shared" si="2"/>
        <v>A</v>
      </c>
    </row>
    <row r="11" spans="2:13" ht="15" thickBot="1" x14ac:dyDescent="0.35">
      <c r="B11"/>
      <c r="C11" s="99" t="s">
        <v>29</v>
      </c>
      <c r="D11" s="23">
        <v>33</v>
      </c>
      <c r="E11" s="23">
        <v>65</v>
      </c>
      <c r="F11" s="23">
        <v>63</v>
      </c>
      <c r="G11" s="23">
        <v>65</v>
      </c>
      <c r="H11" s="23">
        <v>88</v>
      </c>
      <c r="I11" s="25">
        <v>50</v>
      </c>
      <c r="J11" s="23">
        <v>33</v>
      </c>
      <c r="K11" s="23">
        <f t="shared" si="0"/>
        <v>397</v>
      </c>
      <c r="L11" s="24">
        <f t="shared" si="1"/>
        <v>0.7218181818181818</v>
      </c>
      <c r="M11" s="101" t="str">
        <f t="shared" si="2"/>
        <v>A</v>
      </c>
    </row>
    <row r="12" spans="2:13" ht="15" thickBot="1" x14ac:dyDescent="0.35">
      <c r="B12"/>
      <c r="C12" s="99" t="s">
        <v>30</v>
      </c>
      <c r="D12" s="23">
        <v>30</v>
      </c>
      <c r="E12" s="23">
        <v>63</v>
      </c>
      <c r="F12" s="23">
        <v>69</v>
      </c>
      <c r="G12" s="23">
        <v>78</v>
      </c>
      <c r="H12" s="23">
        <v>70</v>
      </c>
      <c r="I12" s="23">
        <v>33</v>
      </c>
      <c r="J12" s="23">
        <v>47</v>
      </c>
      <c r="K12" s="23">
        <f t="shared" si="0"/>
        <v>390</v>
      </c>
      <c r="L12" s="24">
        <f t="shared" si="1"/>
        <v>0.70909090909090911</v>
      </c>
      <c r="M12" s="101" t="str">
        <f t="shared" si="2"/>
        <v>FAIL</v>
      </c>
    </row>
    <row r="13" spans="2:13" ht="15" thickBot="1" x14ac:dyDescent="0.35">
      <c r="B13"/>
      <c r="C13" s="99" t="s">
        <v>31</v>
      </c>
      <c r="D13" s="23">
        <v>50</v>
      </c>
      <c r="E13" s="23">
        <v>50</v>
      </c>
      <c r="F13" s="23">
        <v>55</v>
      </c>
      <c r="G13" s="23">
        <v>55</v>
      </c>
      <c r="H13" s="23">
        <v>95</v>
      </c>
      <c r="I13" s="23">
        <v>45</v>
      </c>
      <c r="J13" s="23">
        <v>32</v>
      </c>
      <c r="K13" s="23">
        <f t="shared" si="0"/>
        <v>382</v>
      </c>
      <c r="L13" s="24">
        <f t="shared" si="1"/>
        <v>0.69454545454545458</v>
      </c>
      <c r="M13" s="101" t="str">
        <f t="shared" si="2"/>
        <v>B</v>
      </c>
    </row>
    <row r="14" spans="2:13" ht="15" thickBot="1" x14ac:dyDescent="0.35">
      <c r="B14"/>
      <c r="C14" s="99" t="s">
        <v>32</v>
      </c>
      <c r="D14" s="23">
        <v>99</v>
      </c>
      <c r="E14" s="23">
        <v>45</v>
      </c>
      <c r="F14" s="23">
        <v>45</v>
      </c>
      <c r="G14" s="23">
        <v>68</v>
      </c>
      <c r="H14" s="23">
        <v>50</v>
      </c>
      <c r="I14" s="23">
        <v>34</v>
      </c>
      <c r="J14" s="23">
        <v>36</v>
      </c>
      <c r="K14" s="23">
        <f t="shared" si="0"/>
        <v>377</v>
      </c>
      <c r="L14" s="24">
        <f t="shared" si="1"/>
        <v>0.68545454545454543</v>
      </c>
      <c r="M14" s="101" t="str">
        <f t="shared" si="2"/>
        <v>B</v>
      </c>
    </row>
    <row r="15" spans="2:13" ht="15" thickBot="1" x14ac:dyDescent="0.35">
      <c r="B15"/>
      <c r="C15" s="99" t="s">
        <v>33</v>
      </c>
      <c r="D15" s="25">
        <v>100</v>
      </c>
      <c r="E15" s="23">
        <v>64</v>
      </c>
      <c r="F15" s="23">
        <v>70</v>
      </c>
      <c r="G15" s="23">
        <v>70</v>
      </c>
      <c r="H15" s="23">
        <v>50</v>
      </c>
      <c r="I15" s="23">
        <v>49</v>
      </c>
      <c r="J15" s="23">
        <v>45</v>
      </c>
      <c r="K15" s="23">
        <f t="shared" si="0"/>
        <v>448</v>
      </c>
      <c r="L15" s="24">
        <f t="shared" si="1"/>
        <v>0.81454545454545457</v>
      </c>
      <c r="M15" s="101" t="str">
        <f t="shared" si="2"/>
        <v>A+</v>
      </c>
    </row>
    <row r="16" spans="2:13" ht="15" thickBot="1" x14ac:dyDescent="0.35">
      <c r="B16"/>
      <c r="C16" s="99" t="s">
        <v>34</v>
      </c>
      <c r="D16" s="23">
        <v>67</v>
      </c>
      <c r="E16" s="23">
        <v>69</v>
      </c>
      <c r="F16" s="23">
        <v>63</v>
      </c>
      <c r="G16" s="23">
        <v>80</v>
      </c>
      <c r="H16" s="23">
        <v>65</v>
      </c>
      <c r="I16" s="23">
        <v>48</v>
      </c>
      <c r="J16" s="25">
        <v>50</v>
      </c>
      <c r="K16" s="23">
        <f t="shared" si="0"/>
        <v>442</v>
      </c>
      <c r="L16" s="24">
        <f t="shared" si="1"/>
        <v>0.80363636363636359</v>
      </c>
      <c r="M16" s="101" t="str">
        <f t="shared" si="2"/>
        <v>A+</v>
      </c>
    </row>
    <row r="17" spans="2:13" ht="15" thickBot="1" x14ac:dyDescent="0.35">
      <c r="B17"/>
      <c r="C17" s="99" t="s">
        <v>35</v>
      </c>
      <c r="D17" s="23">
        <v>88</v>
      </c>
      <c r="E17" s="23">
        <v>48</v>
      </c>
      <c r="F17" s="23">
        <v>50</v>
      </c>
      <c r="G17" s="23">
        <v>27</v>
      </c>
      <c r="H17" s="23">
        <v>63</v>
      </c>
      <c r="I17" s="23">
        <v>47</v>
      </c>
      <c r="J17" s="23">
        <v>33</v>
      </c>
      <c r="K17" s="23">
        <f t="shared" si="0"/>
        <v>356</v>
      </c>
      <c r="L17" s="24">
        <f t="shared" si="1"/>
        <v>0.64727272727272722</v>
      </c>
      <c r="M17" s="101" t="str">
        <f t="shared" si="2"/>
        <v>FAIL</v>
      </c>
    </row>
    <row r="18" spans="2:13" ht="15" thickBot="1" x14ac:dyDescent="0.35">
      <c r="B18"/>
      <c r="C18" s="99" t="s">
        <v>36</v>
      </c>
      <c r="D18" s="23">
        <v>70</v>
      </c>
      <c r="E18" s="23">
        <v>33</v>
      </c>
      <c r="F18" s="23">
        <v>50</v>
      </c>
      <c r="G18" s="23">
        <v>40</v>
      </c>
      <c r="H18" s="23">
        <v>70</v>
      </c>
      <c r="I18" s="23">
        <v>40</v>
      </c>
      <c r="J18" s="23">
        <v>45</v>
      </c>
      <c r="K18" s="23">
        <f t="shared" si="0"/>
        <v>348</v>
      </c>
      <c r="L18" s="24">
        <f t="shared" si="1"/>
        <v>0.63272727272727269</v>
      </c>
      <c r="M18" s="101" t="str">
        <f t="shared" si="2"/>
        <v>B</v>
      </c>
    </row>
    <row r="19" spans="2:13" x14ac:dyDescent="0.3">
      <c r="B1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2:13" x14ac:dyDescent="0.3">
      <c r="B20"/>
      <c r="H20"/>
    </row>
    <row r="21" spans="2:13" x14ac:dyDescent="0.3">
      <c r="B21"/>
      <c r="H21"/>
    </row>
    <row r="22" spans="2:13" x14ac:dyDescent="0.3">
      <c r="B22"/>
      <c r="H22"/>
    </row>
    <row r="23" spans="2:13" x14ac:dyDescent="0.3">
      <c r="B23"/>
      <c r="H23"/>
    </row>
    <row r="24" spans="2:13" x14ac:dyDescent="0.3">
      <c r="B24"/>
      <c r="H24"/>
    </row>
    <row r="25" spans="2:13" x14ac:dyDescent="0.3">
      <c r="B25"/>
      <c r="H25"/>
    </row>
    <row r="26" spans="2:13" x14ac:dyDescent="0.3">
      <c r="B26"/>
      <c r="H26"/>
    </row>
    <row r="27" spans="2:13" x14ac:dyDescent="0.3">
      <c r="B27"/>
      <c r="H27"/>
    </row>
    <row r="28" spans="2:13" x14ac:dyDescent="0.3">
      <c r="B28"/>
      <c r="H28"/>
    </row>
    <row r="29" spans="2:13" x14ac:dyDescent="0.3">
      <c r="B29"/>
      <c r="H29"/>
    </row>
    <row r="30" spans="2:13" x14ac:dyDescent="0.3">
      <c r="B30"/>
      <c r="H30"/>
    </row>
    <row r="31" spans="2:13" x14ac:dyDescent="0.3">
      <c r="B31"/>
      <c r="H31"/>
    </row>
    <row r="32" spans="2:13" x14ac:dyDescent="0.3">
      <c r="B32"/>
      <c r="H32"/>
    </row>
    <row r="33" spans="2:8" x14ac:dyDescent="0.3">
      <c r="B33"/>
      <c r="H33"/>
    </row>
    <row r="34" spans="2:8" x14ac:dyDescent="0.3">
      <c r="B34"/>
      <c r="H34"/>
    </row>
    <row r="35" spans="2:8" x14ac:dyDescent="0.3">
      <c r="B35"/>
      <c r="H35"/>
    </row>
    <row r="36" spans="2:8" x14ac:dyDescent="0.3">
      <c r="B36"/>
      <c r="H36"/>
    </row>
    <row r="37" spans="2:8" x14ac:dyDescent="0.3">
      <c r="B37"/>
      <c r="H37"/>
    </row>
    <row r="38" spans="2:8" x14ac:dyDescent="0.3">
      <c r="B38"/>
      <c r="H38"/>
    </row>
    <row r="39" spans="2:8" x14ac:dyDescent="0.3">
      <c r="B39"/>
      <c r="H39"/>
    </row>
    <row r="40" spans="2:8" x14ac:dyDescent="0.3">
      <c r="B40"/>
      <c r="H40"/>
    </row>
    <row r="41" spans="2:8" x14ac:dyDescent="0.3">
      <c r="B41"/>
      <c r="H41"/>
    </row>
    <row r="42" spans="2:8" x14ac:dyDescent="0.3">
      <c r="B42"/>
      <c r="H42"/>
    </row>
    <row r="43" spans="2:8" x14ac:dyDescent="0.3">
      <c r="B43"/>
      <c r="H43"/>
    </row>
    <row r="44" spans="2:8" x14ac:dyDescent="0.3">
      <c r="B44"/>
      <c r="H44"/>
    </row>
    <row r="45" spans="2:8" x14ac:dyDescent="0.3">
      <c r="B45"/>
      <c r="H45"/>
    </row>
    <row r="46" spans="2:8" x14ac:dyDescent="0.3">
      <c r="B46"/>
      <c r="H46"/>
    </row>
    <row r="47" spans="2:8" x14ac:dyDescent="0.3">
      <c r="B47"/>
      <c r="H47"/>
    </row>
    <row r="48" spans="2:8" x14ac:dyDescent="0.3">
      <c r="B48"/>
      <c r="H48"/>
    </row>
    <row r="49" spans="2:8" x14ac:dyDescent="0.3">
      <c r="B49"/>
      <c r="H49"/>
    </row>
    <row r="50" spans="2:8" x14ac:dyDescent="0.3">
      <c r="B50"/>
      <c r="H50"/>
    </row>
    <row r="51" spans="2:8" x14ac:dyDescent="0.3">
      <c r="B51"/>
      <c r="H51"/>
    </row>
    <row r="52" spans="2:8" x14ac:dyDescent="0.3">
      <c r="B52"/>
      <c r="H52"/>
    </row>
    <row r="53" spans="2:8" x14ac:dyDescent="0.3">
      <c r="B53"/>
      <c r="H53"/>
    </row>
    <row r="54" spans="2:8" x14ac:dyDescent="0.3">
      <c r="B54"/>
      <c r="H54"/>
    </row>
    <row r="55" spans="2:8" x14ac:dyDescent="0.3">
      <c r="B55"/>
      <c r="H55"/>
    </row>
    <row r="56" spans="2:8" x14ac:dyDescent="0.3">
      <c r="B56"/>
      <c r="H56"/>
    </row>
    <row r="57" spans="2:8" x14ac:dyDescent="0.3">
      <c r="B57"/>
      <c r="H57"/>
    </row>
    <row r="58" spans="2:8" x14ac:dyDescent="0.3">
      <c r="B58"/>
      <c r="H58"/>
    </row>
    <row r="59" spans="2:8" x14ac:dyDescent="0.3">
      <c r="B59"/>
      <c r="H59"/>
    </row>
    <row r="60" spans="2:8" x14ac:dyDescent="0.3">
      <c r="B60"/>
      <c r="H60"/>
    </row>
    <row r="61" spans="2:8" x14ac:dyDescent="0.3">
      <c r="B61"/>
      <c r="H61"/>
    </row>
    <row r="62" spans="2:8" x14ac:dyDescent="0.3">
      <c r="B62"/>
      <c r="H62"/>
    </row>
    <row r="63" spans="2:8" x14ac:dyDescent="0.3">
      <c r="B63"/>
      <c r="H63"/>
    </row>
    <row r="64" spans="2:8" x14ac:dyDescent="0.3">
      <c r="B64"/>
      <c r="H64"/>
    </row>
    <row r="65" spans="2:8" x14ac:dyDescent="0.3">
      <c r="B65"/>
      <c r="H65"/>
    </row>
    <row r="66" spans="2:8" x14ac:dyDescent="0.3">
      <c r="B66"/>
      <c r="H66"/>
    </row>
    <row r="67" spans="2:8" x14ac:dyDescent="0.3">
      <c r="B67"/>
      <c r="H67"/>
    </row>
  </sheetData>
  <phoneticPr fontId="19" type="noConversion"/>
  <conditionalFormatting sqref="K9:K18">
    <cfRule type="cellIs" dxfId="58" priority="5" operator="greaterThan">
      <formula>400</formula>
    </cfRule>
  </conditionalFormatting>
  <conditionalFormatting sqref="K11:K14">
    <cfRule type="cellIs" dxfId="57" priority="4" operator="greaterThan">
      <formula>350</formula>
    </cfRule>
  </conditionalFormatting>
  <conditionalFormatting sqref="K17:K18">
    <cfRule type="cellIs" dxfId="56" priority="3" operator="greaterThan">
      <formula>350</formula>
    </cfRule>
  </conditionalFormatting>
  <conditionalFormatting sqref="K18">
    <cfRule type="cellIs" dxfId="55" priority="2" operator="lessThan">
      <formula>350</formula>
    </cfRule>
    <cfRule type="cellIs" dxfId="54" priority="1" operator="lessThan">
      <formula>350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102"/>
  <sheetViews>
    <sheetView topLeftCell="C71" zoomScale="80" zoomScaleNormal="80" workbookViewId="0">
      <selection activeCell="H74" sqref="H74"/>
    </sheetView>
  </sheetViews>
  <sheetFormatPr defaultRowHeight="14.4" x14ac:dyDescent="0.3"/>
  <cols>
    <col min="2" max="2" width="18.77734375" customWidth="1"/>
    <col min="3" max="3" width="30.6640625" customWidth="1"/>
    <col min="4" max="4" width="20.6640625" customWidth="1"/>
    <col min="5" max="5" width="23.109375" customWidth="1"/>
    <col min="6" max="6" width="23.109375" style="40" customWidth="1"/>
    <col min="7" max="7" width="28.44140625" style="40" customWidth="1"/>
    <col min="8" max="8" width="29" customWidth="1"/>
    <col min="9" max="9" width="15.33203125" customWidth="1"/>
    <col min="13" max="13" width="6" bestFit="1" customWidth="1"/>
    <col min="14" max="14" width="11.6640625" customWidth="1"/>
  </cols>
  <sheetData>
    <row r="1" spans="1:23" x14ac:dyDescent="0.3">
      <c r="K1" t="s">
        <v>69</v>
      </c>
    </row>
    <row r="3" spans="1:23" ht="31.8" customHeight="1" x14ac:dyDescent="0.3">
      <c r="A3" s="33"/>
      <c r="B3" s="33"/>
      <c r="C3" s="108" t="s">
        <v>62</v>
      </c>
      <c r="D3" s="109"/>
      <c r="E3" s="109"/>
      <c r="F3" s="109"/>
      <c r="G3" s="109"/>
      <c r="H3" s="110"/>
      <c r="I3" s="33"/>
      <c r="J3" s="33"/>
      <c r="O3" s="40" t="s">
        <v>119</v>
      </c>
      <c r="P3" t="s">
        <v>25</v>
      </c>
      <c r="Q3" t="s">
        <v>118</v>
      </c>
    </row>
    <row r="4" spans="1:23" ht="32.4" customHeight="1" x14ac:dyDescent="0.65">
      <c r="A4" s="33"/>
      <c r="B4" s="33"/>
      <c r="C4" s="35" t="s">
        <v>63</v>
      </c>
      <c r="D4" s="35" t="s">
        <v>121</v>
      </c>
      <c r="E4" s="35" t="s">
        <v>121</v>
      </c>
      <c r="F4" s="50" t="s">
        <v>122</v>
      </c>
      <c r="G4" s="41"/>
      <c r="H4" s="3"/>
      <c r="I4" s="33"/>
      <c r="J4" s="33" t="b">
        <f>NOT(E14)</f>
        <v>0</v>
      </c>
      <c r="L4">
        <v>2</v>
      </c>
      <c r="M4" t="str">
        <f>IF(L4&gt;3,"pass","fail")</f>
        <v>fail</v>
      </c>
      <c r="P4" t="s">
        <v>27</v>
      </c>
      <c r="Q4">
        <v>50</v>
      </c>
      <c r="R4" t="str">
        <f>_xlfn.SWITCH(Q4,$V$4,$W$4,$V$5,$W$5,$V$6,$W$6,$V$7,$W$7, "OTHER")</f>
        <v>D</v>
      </c>
      <c r="V4">
        <v>95</v>
      </c>
      <c r="W4" t="s">
        <v>27</v>
      </c>
    </row>
    <row r="5" spans="1:23" x14ac:dyDescent="0.3">
      <c r="A5" s="33"/>
      <c r="B5" s="33"/>
      <c r="C5" s="3" t="s">
        <v>64</v>
      </c>
      <c r="D5" s="3" t="b">
        <v>1</v>
      </c>
      <c r="E5" s="3" t="s">
        <v>123</v>
      </c>
      <c r="F5" s="41" t="b">
        <f>AND(D5,E5)</f>
        <v>1</v>
      </c>
      <c r="G5" s="41"/>
      <c r="H5" s="3"/>
      <c r="I5" s="33"/>
      <c r="J5" s="33"/>
      <c r="L5">
        <v>4</v>
      </c>
      <c r="P5" t="s">
        <v>28</v>
      </c>
      <c r="Q5">
        <v>95</v>
      </c>
      <c r="R5" t="str">
        <f t="shared" ref="R5:R9" si="0">_xlfn.SWITCH(Q5,$V$4,$W$4,$V$5,$W$5,$V$6,$W$6,$V$7,$W$7, "OTHER")</f>
        <v>A</v>
      </c>
      <c r="V5">
        <v>84</v>
      </c>
      <c r="W5" t="s">
        <v>28</v>
      </c>
    </row>
    <row r="6" spans="1:23" x14ac:dyDescent="0.3">
      <c r="A6" s="33" t="b">
        <f>5&lt;3</f>
        <v>0</v>
      </c>
      <c r="B6" s="33"/>
      <c r="C6" s="3" t="s">
        <v>65</v>
      </c>
      <c r="D6" s="3" t="b">
        <v>1</v>
      </c>
      <c r="E6" s="3" t="b">
        <v>1</v>
      </c>
      <c r="F6" s="41" t="b">
        <f>OR(D6,E6)</f>
        <v>1</v>
      </c>
      <c r="G6" s="41"/>
      <c r="H6" s="3"/>
      <c r="I6" s="33"/>
      <c r="J6" s="33"/>
      <c r="L6">
        <v>5</v>
      </c>
      <c r="P6" t="s">
        <v>29</v>
      </c>
      <c r="Q6">
        <v>84</v>
      </c>
      <c r="R6" t="str">
        <f t="shared" si="0"/>
        <v>B</v>
      </c>
      <c r="V6">
        <v>79</v>
      </c>
      <c r="W6" t="s">
        <v>29</v>
      </c>
    </row>
    <row r="7" spans="1:23" x14ac:dyDescent="0.3">
      <c r="A7" s="33" t="b">
        <f>4&lt;1</f>
        <v>0</v>
      </c>
      <c r="B7" s="33"/>
      <c r="C7" s="38" t="s">
        <v>66</v>
      </c>
      <c r="D7" s="3"/>
      <c r="E7" s="3" t="b">
        <f>NOT(D7)</f>
        <v>1</v>
      </c>
      <c r="F7" s="41" t="b">
        <f>NOT(E7)</f>
        <v>0</v>
      </c>
      <c r="G7" s="41"/>
      <c r="H7" s="3"/>
      <c r="I7" s="33"/>
      <c r="J7" s="33"/>
      <c r="P7" t="s">
        <v>30</v>
      </c>
      <c r="Q7">
        <v>79</v>
      </c>
      <c r="R7" t="str">
        <f t="shared" si="0"/>
        <v>C</v>
      </c>
      <c r="V7">
        <v>50</v>
      </c>
      <c r="W7" t="s">
        <v>30</v>
      </c>
    </row>
    <row r="8" spans="1:23" x14ac:dyDescent="0.3">
      <c r="A8" s="33"/>
      <c r="B8" s="33"/>
      <c r="C8" s="38" t="s">
        <v>120</v>
      </c>
      <c r="D8" s="3" t="b">
        <v>1</v>
      </c>
      <c r="E8" s="3" t="b">
        <v>1</v>
      </c>
      <c r="F8" s="41" t="b">
        <f>_xlfn.XOR(D8,E8)</f>
        <v>0</v>
      </c>
      <c r="G8" s="41"/>
      <c r="H8" s="3"/>
      <c r="I8" s="33"/>
      <c r="J8" s="33"/>
    </row>
    <row r="9" spans="1:23" x14ac:dyDescent="0.3">
      <c r="A9" s="33"/>
      <c r="B9" s="33"/>
      <c r="C9" s="38"/>
      <c r="D9" s="3"/>
      <c r="E9" s="3" t="str">
        <f>IF(NOT(H9),"pass","fail")</f>
        <v>pass</v>
      </c>
      <c r="F9" s="41"/>
      <c r="G9" s="41">
        <v>4</v>
      </c>
      <c r="H9" s="3" t="b">
        <f>G9=3</f>
        <v>0</v>
      </c>
      <c r="I9" s="33"/>
      <c r="J9" s="33"/>
      <c r="Q9">
        <v>45</v>
      </c>
      <c r="R9" t="str">
        <f t="shared" si="0"/>
        <v>OTHER</v>
      </c>
    </row>
    <row r="10" spans="1:23" x14ac:dyDescent="0.3">
      <c r="A10" s="33" t="b">
        <f>9&gt;1</f>
        <v>1</v>
      </c>
      <c r="B10" s="33"/>
      <c r="C10" s="38" t="s">
        <v>67</v>
      </c>
      <c r="D10" s="3">
        <v>4</v>
      </c>
      <c r="E10" s="3">
        <f>IFERROR(D10/D11,0)</f>
        <v>2</v>
      </c>
      <c r="F10" s="41"/>
      <c r="G10" s="41"/>
      <c r="H10" s="3"/>
      <c r="I10" s="33"/>
      <c r="J10" s="33"/>
    </row>
    <row r="11" spans="1:23" x14ac:dyDescent="0.3">
      <c r="A11" s="33"/>
      <c r="B11" s="33"/>
      <c r="C11" s="3"/>
      <c r="D11" s="3">
        <v>2</v>
      </c>
      <c r="E11" s="3"/>
      <c r="F11" s="41"/>
      <c r="G11" s="41"/>
      <c r="H11" s="3"/>
      <c r="I11" s="33"/>
      <c r="J11" s="33"/>
    </row>
    <row r="12" spans="1:23" x14ac:dyDescent="0.3">
      <c r="A12" s="33"/>
      <c r="B12" s="33"/>
      <c r="C12" s="38" t="s">
        <v>114</v>
      </c>
      <c r="D12" s="34">
        <f>_xlfn.IFNA(D14, "Not available")</f>
        <v>2</v>
      </c>
      <c r="E12" s="34"/>
      <c r="F12" s="39"/>
      <c r="G12" s="39"/>
      <c r="H12" s="34"/>
      <c r="I12" s="33"/>
      <c r="J12" s="33"/>
    </row>
    <row r="13" spans="1:23" x14ac:dyDescent="0.3">
      <c r="A13" s="33"/>
      <c r="B13" s="33"/>
      <c r="C13" s="38" t="s">
        <v>115</v>
      </c>
      <c r="D13" s="34">
        <f>_xlfn.IFS(D5=TRUE, 1, D6=TRUE, 2, D7=TRUE, 3)</f>
        <v>1</v>
      </c>
      <c r="E13" s="34" t="b">
        <f>NOT(D13=3)</f>
        <v>1</v>
      </c>
      <c r="F13" s="39"/>
      <c r="G13" s="39"/>
      <c r="H13" s="34"/>
      <c r="I13" s="33"/>
      <c r="J13" s="33"/>
    </row>
    <row r="14" spans="1:23" x14ac:dyDescent="0.3">
      <c r="A14" s="33"/>
      <c r="B14" s="33"/>
      <c r="C14" s="38"/>
      <c r="D14" s="34">
        <f>_xlfn.SWITCH(E14,"&lt;10", 1,20, 2,0)</f>
        <v>2</v>
      </c>
      <c r="E14" s="34">
        <v>20</v>
      </c>
      <c r="F14" s="39"/>
      <c r="G14" s="39"/>
      <c r="H14" s="34"/>
      <c r="J14" s="33"/>
    </row>
    <row r="15" spans="1:23" x14ac:dyDescent="0.3">
      <c r="A15" s="33"/>
      <c r="B15" s="33"/>
      <c r="C15" s="3" t="s">
        <v>116</v>
      </c>
      <c r="D15" s="34" t="str">
        <f>_xlfn.SWITCH(E15, "MUMTAZ", "WELCOME MUMTAZ", "NOMAN", "COME ON NOMAN", "UNKOWN USER")</f>
        <v>COME ON NOMAN</v>
      </c>
      <c r="E15" s="34" t="s">
        <v>117</v>
      </c>
      <c r="F15" s="39"/>
      <c r="G15" s="39"/>
      <c r="H15" s="34"/>
      <c r="I15" s="33"/>
      <c r="J15" s="33"/>
    </row>
    <row r="16" spans="1:23" ht="11.4" customHeight="1" x14ac:dyDescent="0.3">
      <c r="A16" s="33"/>
      <c r="B16" s="33"/>
      <c r="C16" s="33"/>
      <c r="D16" s="33"/>
      <c r="E16" s="33"/>
      <c r="F16" s="42"/>
      <c r="G16" s="42"/>
      <c r="H16" s="33"/>
      <c r="I16" s="33"/>
      <c r="J16" s="33"/>
      <c r="O16" t="s">
        <v>72</v>
      </c>
    </row>
    <row r="17" spans="1:15" ht="23.4" customHeight="1" x14ac:dyDescent="0.3">
      <c r="A17" s="33"/>
      <c r="E17" s="111" t="s">
        <v>68</v>
      </c>
      <c r="F17" s="111"/>
      <c r="G17" s="112"/>
      <c r="H17" s="112"/>
      <c r="I17" s="34"/>
      <c r="J17" s="33"/>
      <c r="K17" t="s">
        <v>70</v>
      </c>
      <c r="L17">
        <v>7</v>
      </c>
      <c r="M17" t="s">
        <v>71</v>
      </c>
      <c r="N17" t="b">
        <f>L17&gt;=18</f>
        <v>0</v>
      </c>
      <c r="O17" t="str">
        <f>IF(NOT(N17),"NO","YES")</f>
        <v>NO</v>
      </c>
    </row>
    <row r="18" spans="1:15" x14ac:dyDescent="0.3">
      <c r="A18" s="33"/>
      <c r="E18" s="36"/>
      <c r="F18" s="43"/>
      <c r="G18" s="43"/>
      <c r="H18" s="36"/>
      <c r="I18" s="34"/>
      <c r="J18" s="33"/>
    </row>
    <row r="19" spans="1:15" ht="22.2" customHeight="1" x14ac:dyDescent="0.3">
      <c r="E19" s="37" t="s">
        <v>43</v>
      </c>
      <c r="F19" s="44" t="s">
        <v>98</v>
      </c>
      <c r="G19" s="44" t="s">
        <v>44</v>
      </c>
      <c r="H19" s="37" t="s">
        <v>45</v>
      </c>
      <c r="I19" s="34"/>
      <c r="J19" s="33"/>
    </row>
    <row r="20" spans="1:15" x14ac:dyDescent="0.3">
      <c r="A20" s="33"/>
      <c r="E20" s="36" t="s">
        <v>42</v>
      </c>
      <c r="F20" s="43"/>
      <c r="G20" s="43" t="str">
        <f>BAHTTEXT(H20)</f>
        <v>สี่ร้อยหกสิบหกบาทถ้วน</v>
      </c>
      <c r="H20" s="36">
        <v>466</v>
      </c>
      <c r="I20" s="34"/>
      <c r="J20" s="33"/>
    </row>
    <row r="21" spans="1:15" x14ac:dyDescent="0.3">
      <c r="A21" s="33"/>
      <c r="E21" s="36" t="s">
        <v>46</v>
      </c>
      <c r="F21" s="43"/>
      <c r="G21" s="43" t="str">
        <f>CHAR(H21)</f>
        <v>_x0001_</v>
      </c>
      <c r="H21" s="36">
        <v>1</v>
      </c>
      <c r="I21" s="34"/>
      <c r="J21" s="33"/>
    </row>
    <row r="22" spans="1:15" x14ac:dyDescent="0.3">
      <c r="A22" s="33"/>
      <c r="E22" s="36"/>
      <c r="F22" s="43"/>
      <c r="G22" s="43" t="str">
        <f t="shared" ref="G22:G23" si="1">CHAR(H22)</f>
        <v>C</v>
      </c>
      <c r="H22" s="36">
        <v>67</v>
      </c>
      <c r="I22" s="34"/>
      <c r="J22" s="33"/>
    </row>
    <row r="23" spans="1:15" x14ac:dyDescent="0.3">
      <c r="A23" s="33"/>
      <c r="E23" s="36"/>
      <c r="F23" s="43"/>
      <c r="G23" s="43" t="str">
        <f t="shared" si="1"/>
        <v>_x0006_</v>
      </c>
      <c r="H23" s="36">
        <v>6</v>
      </c>
      <c r="I23" s="34"/>
      <c r="J23" s="33"/>
    </row>
    <row r="24" spans="1:15" x14ac:dyDescent="0.3">
      <c r="A24" s="33"/>
      <c r="E24" s="36"/>
      <c r="F24" s="43"/>
      <c r="G24" s="43"/>
      <c r="H24" s="36"/>
      <c r="I24" s="34"/>
      <c r="J24" s="33"/>
    </row>
    <row r="25" spans="1:15" x14ac:dyDescent="0.3">
      <c r="A25" s="33"/>
      <c r="E25" s="36" t="s">
        <v>47</v>
      </c>
      <c r="F25" s="43"/>
      <c r="G25" s="43" t="str">
        <f>CLEAN(G23)</f>
        <v/>
      </c>
      <c r="H25" s="36"/>
      <c r="I25" s="34"/>
      <c r="J25" s="33"/>
    </row>
    <row r="26" spans="1:15" x14ac:dyDescent="0.3">
      <c r="A26" s="33"/>
      <c r="E26" s="36" t="s">
        <v>48</v>
      </c>
      <c r="F26" s="43"/>
      <c r="G26" s="43">
        <f>CODE(G21)</f>
        <v>1</v>
      </c>
      <c r="H26" s="36"/>
      <c r="I26" s="34"/>
      <c r="J26" s="33"/>
    </row>
    <row r="27" spans="1:15" x14ac:dyDescent="0.3">
      <c r="A27" s="33"/>
      <c r="E27" s="36"/>
      <c r="F27" s="43"/>
      <c r="G27" s="43">
        <f t="shared" ref="G27" si="2">CODE(G22)</f>
        <v>67</v>
      </c>
      <c r="H27" s="36"/>
      <c r="I27" s="34"/>
      <c r="J27" s="33"/>
    </row>
    <row r="28" spans="1:15" x14ac:dyDescent="0.3">
      <c r="A28" s="33"/>
      <c r="E28" s="36"/>
      <c r="F28" s="43"/>
      <c r="G28" s="43"/>
      <c r="H28" s="36" t="s">
        <v>49</v>
      </c>
      <c r="I28" s="34"/>
      <c r="J28" s="33"/>
    </row>
    <row r="29" spans="1:15" x14ac:dyDescent="0.3">
      <c r="E29" s="34" t="s">
        <v>50</v>
      </c>
      <c r="F29" s="39"/>
      <c r="G29" s="39" t="str">
        <f>CONCATENATE("MR. ", H29, " ", I29)</f>
        <v>MR. MUMTAZ AHMED</v>
      </c>
      <c r="H29" s="34" t="s">
        <v>51</v>
      </c>
      <c r="I29" s="34" t="s">
        <v>52</v>
      </c>
    </row>
    <row r="30" spans="1:15" x14ac:dyDescent="0.3">
      <c r="E30" s="34" t="s">
        <v>73</v>
      </c>
      <c r="F30" s="39"/>
      <c r="G30" s="39" t="str">
        <f>DOLLAR(H30)</f>
        <v>$34.00</v>
      </c>
      <c r="H30" s="34">
        <v>34</v>
      </c>
      <c r="I30" s="34"/>
    </row>
    <row r="31" spans="1:15" x14ac:dyDescent="0.3">
      <c r="E31" s="34" t="s">
        <v>74</v>
      </c>
      <c r="F31" s="39"/>
      <c r="G31" s="39" t="b">
        <f>EXACT(H31,I31)</f>
        <v>1</v>
      </c>
      <c r="H31" s="34" t="s">
        <v>75</v>
      </c>
      <c r="I31" s="34" t="s">
        <v>75</v>
      </c>
    </row>
    <row r="32" spans="1:15" x14ac:dyDescent="0.3">
      <c r="E32" s="34" t="s">
        <v>76</v>
      </c>
      <c r="F32" s="39"/>
      <c r="G32" s="39">
        <f>FIND(I32,H32,1)</f>
        <v>3</v>
      </c>
      <c r="H32" s="34" t="s">
        <v>77</v>
      </c>
      <c r="I32" s="34" t="s">
        <v>110</v>
      </c>
    </row>
    <row r="33" spans="5:9" ht="28.2" customHeight="1" x14ac:dyDescent="0.3">
      <c r="E33" s="34" t="s">
        <v>111</v>
      </c>
      <c r="F33" s="39"/>
      <c r="G33" s="39" t="str">
        <f>IFERROR(FIND(I33,H33), "Not found")</f>
        <v>Not found</v>
      </c>
      <c r="H33" s="39" t="s">
        <v>77</v>
      </c>
      <c r="I33" s="34" t="s">
        <v>163</v>
      </c>
    </row>
    <row r="34" spans="5:9" x14ac:dyDescent="0.3">
      <c r="E34" s="34"/>
      <c r="F34" s="39"/>
      <c r="G34" s="39">
        <f>FIND(I34,H34, 1)</f>
        <v>9</v>
      </c>
      <c r="H34" s="39" t="s">
        <v>77</v>
      </c>
      <c r="I34" s="34" t="s">
        <v>21</v>
      </c>
    </row>
    <row r="35" spans="5:9" x14ac:dyDescent="0.3">
      <c r="E35" s="34" t="s">
        <v>78</v>
      </c>
      <c r="F35" s="42"/>
      <c r="G35" s="40" t="str">
        <f>FIXED(H35,1, TRUE)</f>
        <v>2.0</v>
      </c>
      <c r="H35" s="34">
        <v>1.994</v>
      </c>
      <c r="I35" s="34"/>
    </row>
    <row r="36" spans="5:9" x14ac:dyDescent="0.3">
      <c r="E36" s="34" t="s">
        <v>79</v>
      </c>
      <c r="F36" s="39"/>
      <c r="G36" s="39" t="str">
        <f>LEFT(H36,10)</f>
        <v>A quick br</v>
      </c>
      <c r="H36" s="39" t="s">
        <v>88</v>
      </c>
      <c r="I36" s="34"/>
    </row>
    <row r="37" spans="5:9" x14ac:dyDescent="0.3">
      <c r="E37" s="34" t="s">
        <v>80</v>
      </c>
      <c r="F37" s="39"/>
      <c r="G37" s="39" t="str">
        <f>RIGHT(H36, 10)</f>
        <v xml:space="preserve"> lazy dog.</v>
      </c>
      <c r="H37" s="34"/>
      <c r="I37" s="34"/>
    </row>
    <row r="38" spans="5:9" x14ac:dyDescent="0.3">
      <c r="E38" s="34" t="s">
        <v>85</v>
      </c>
      <c r="F38" s="39"/>
      <c r="G38" s="39" t="str">
        <f>MID(H36, 3, 5)</f>
        <v>quick</v>
      </c>
      <c r="H38" s="34"/>
      <c r="I38" s="34"/>
    </row>
    <row r="39" spans="5:9" x14ac:dyDescent="0.3">
      <c r="E39" s="34" t="s">
        <v>81</v>
      </c>
      <c r="F39" s="39"/>
      <c r="G39" s="39">
        <f>LEN(H39)</f>
        <v>26</v>
      </c>
      <c r="H39" s="39" t="s">
        <v>82</v>
      </c>
      <c r="I39" s="34"/>
    </row>
    <row r="40" spans="5:9" x14ac:dyDescent="0.3">
      <c r="E40" s="34" t="s">
        <v>83</v>
      </c>
      <c r="F40" s="39"/>
      <c r="G40" s="39" t="str">
        <f>LOWER(H36)</f>
        <v>a quick brown fox jumps over the lazy dog.</v>
      </c>
      <c r="H40" s="34"/>
      <c r="I40" s="34"/>
    </row>
    <row r="41" spans="5:9" x14ac:dyDescent="0.3">
      <c r="E41" s="34" t="s">
        <v>84</v>
      </c>
      <c r="F41" s="39"/>
      <c r="G41" s="39" t="str">
        <f>UPPER(H36)</f>
        <v>A QUICK BROWN FOX JUMPS OVER THE LAZY DOG.</v>
      </c>
      <c r="H41" s="34"/>
      <c r="I41" s="34"/>
    </row>
    <row r="42" spans="5:9" x14ac:dyDescent="0.3">
      <c r="E42" s="34" t="s">
        <v>86</v>
      </c>
      <c r="F42" s="39"/>
      <c r="G42" s="39" t="str">
        <f>PROPER(G41)</f>
        <v>A Quick Brown Fox Jumps Over The Lazy Dog.</v>
      </c>
      <c r="H42" s="34"/>
      <c r="I42" s="34"/>
    </row>
    <row r="43" spans="5:9" x14ac:dyDescent="0.3">
      <c r="G43" s="39"/>
      <c r="H43" s="34"/>
      <c r="I43" s="34"/>
    </row>
    <row r="44" spans="5:9" x14ac:dyDescent="0.3">
      <c r="E44" s="34" t="s">
        <v>87</v>
      </c>
      <c r="F44" s="39"/>
      <c r="G44" s="39" t="str">
        <f>REPLACE(G42, 15, 3, "dog")</f>
        <v>A Quick Brown dog Jumps Over The Lazy Dog.</v>
      </c>
      <c r="H44" s="34"/>
      <c r="I44" s="34"/>
    </row>
    <row r="45" spans="5:9" x14ac:dyDescent="0.3">
      <c r="E45" t="s">
        <v>101</v>
      </c>
      <c r="F45" s="39"/>
      <c r="G45" s="39" t="str">
        <f>SUBSTITUTE(H45, "lazy", "sharp", 1)</f>
        <v>A quick sharp fox jumps over the lazy dog.</v>
      </c>
      <c r="H45" s="45" t="s">
        <v>102</v>
      </c>
      <c r="I45" s="34"/>
    </row>
    <row r="46" spans="5:9" x14ac:dyDescent="0.3">
      <c r="E46" s="34"/>
      <c r="F46" s="39"/>
      <c r="G46" s="39"/>
      <c r="H46" s="34"/>
      <c r="I46" s="34"/>
    </row>
    <row r="47" spans="5:9" x14ac:dyDescent="0.3">
      <c r="E47" s="46"/>
      <c r="F47" s="47"/>
      <c r="G47" s="47"/>
      <c r="H47" s="46"/>
      <c r="I47" s="46"/>
    </row>
    <row r="48" spans="5:9" x14ac:dyDescent="0.3">
      <c r="E48" s="51" t="s">
        <v>95</v>
      </c>
      <c r="F48" s="45"/>
      <c r="G48" s="45"/>
      <c r="H48" s="48"/>
      <c r="I48" s="48"/>
    </row>
    <row r="49" spans="4:9" x14ac:dyDescent="0.3">
      <c r="D49" s="49"/>
      <c r="E49" s="82" t="s">
        <v>89</v>
      </c>
      <c r="F49" s="45"/>
      <c r="G49" s="45" t="s">
        <v>90</v>
      </c>
      <c r="H49" s="48" t="s">
        <v>91</v>
      </c>
      <c r="I49" s="48" t="s">
        <v>92</v>
      </c>
    </row>
    <row r="50" spans="4:9" ht="28.8" x14ac:dyDescent="0.3">
      <c r="D50" s="49"/>
      <c r="E50" s="83" t="s">
        <v>88</v>
      </c>
      <c r="F50" s="45"/>
      <c r="G50" s="45" t="str">
        <f>REPLACE(E50,3,5,I50)</f>
        <v>A sharp brown fox jumps over the lazy dog.</v>
      </c>
      <c r="H50" s="48" t="s">
        <v>93</v>
      </c>
      <c r="I50" s="48" t="s">
        <v>94</v>
      </c>
    </row>
    <row r="51" spans="4:9" ht="28.8" x14ac:dyDescent="0.3">
      <c r="D51" s="49"/>
      <c r="E51" s="83" t="s">
        <v>88</v>
      </c>
      <c r="F51" s="45"/>
      <c r="G51" s="45" t="str">
        <f>REPLACE(E51,FIND(H51,E51),LEN(H51),I51)</f>
        <v>A quick brown dog jumps over the lazy dog.</v>
      </c>
      <c r="H51" s="48" t="s">
        <v>112</v>
      </c>
      <c r="I51" s="48" t="s">
        <v>113</v>
      </c>
    </row>
    <row r="52" spans="4:9" ht="28.8" x14ac:dyDescent="0.3">
      <c r="E52" s="45" t="s">
        <v>88</v>
      </c>
      <c r="F52" s="39"/>
      <c r="G52" s="39" t="str">
        <f>SUBSTITUTE(E52,H52,I52)</f>
        <v>A sharp brown fox jumps over the lazy dog.</v>
      </c>
      <c r="H52" s="48" t="s">
        <v>93</v>
      </c>
      <c r="I52" s="48" t="s">
        <v>94</v>
      </c>
    </row>
    <row r="53" spans="4:9" ht="28.8" x14ac:dyDescent="0.3">
      <c r="E53" s="34" t="s">
        <v>96</v>
      </c>
      <c r="F53" s="39" t="s">
        <v>99</v>
      </c>
      <c r="G53" s="39" t="str">
        <f>REPT(H53,I53)</f>
        <v xml:space="preserve">ok ok ok ok ok ok ok ok ok ok </v>
      </c>
      <c r="H53" s="48" t="s">
        <v>97</v>
      </c>
      <c r="I53" s="34">
        <v>10</v>
      </c>
    </row>
    <row r="54" spans="4:9" x14ac:dyDescent="0.3">
      <c r="E54" s="34" t="s">
        <v>100</v>
      </c>
      <c r="F54" s="39"/>
      <c r="G54" s="39">
        <f>IFERROR(SEARCH(I54,H54), "Not found")</f>
        <v>1</v>
      </c>
      <c r="H54" s="39" t="s">
        <v>77</v>
      </c>
      <c r="I54" s="34" t="s">
        <v>19</v>
      </c>
    </row>
    <row r="55" spans="4:9" x14ac:dyDescent="0.3">
      <c r="E55" s="34"/>
      <c r="F55" s="39"/>
      <c r="G55" s="39"/>
      <c r="H55" s="34"/>
      <c r="I55" s="34"/>
    </row>
    <row r="56" spans="4:9" ht="28.8" x14ac:dyDescent="0.3">
      <c r="E56" s="34" t="s">
        <v>103</v>
      </c>
      <c r="F56" s="39" t="s">
        <v>104</v>
      </c>
      <c r="G56" s="39" t="str">
        <f>T(H56)</f>
        <v>hkh</v>
      </c>
      <c r="H56" s="48" t="s">
        <v>105</v>
      </c>
      <c r="I56" s="34"/>
    </row>
    <row r="57" spans="4:9" x14ac:dyDescent="0.3">
      <c r="E57" s="34" t="s">
        <v>68</v>
      </c>
      <c r="F57" s="39" t="str">
        <f>TEXT(G57, "###,###")</f>
        <v>98,709,890</v>
      </c>
      <c r="G57" s="80">
        <v>98709890</v>
      </c>
      <c r="H57" s="34"/>
      <c r="I57" s="34"/>
    </row>
    <row r="58" spans="4:9" ht="43.2" x14ac:dyDescent="0.3">
      <c r="E58" s="34" t="s">
        <v>106</v>
      </c>
      <c r="F58" s="39" t="str">
        <f>TRIM(G58)</f>
        <v>A quick brown fox jumpx over the lazy dog.</v>
      </c>
      <c r="G58" s="39" t="s">
        <v>107</v>
      </c>
      <c r="H58" s="34"/>
      <c r="I58" s="34"/>
    </row>
    <row r="59" spans="4:9" x14ac:dyDescent="0.3">
      <c r="E59" s="34" t="s">
        <v>108</v>
      </c>
      <c r="F59" s="39">
        <f>VALUE(G59)</f>
        <v>98098</v>
      </c>
      <c r="G59" s="81" t="s">
        <v>109</v>
      </c>
      <c r="H59" s="34"/>
      <c r="I59" s="34"/>
    </row>
    <row r="60" spans="4:9" x14ac:dyDescent="0.3">
      <c r="E60" s="34"/>
      <c r="F60" s="39"/>
      <c r="G60" s="39"/>
      <c r="H60" s="34"/>
      <c r="I60" s="34"/>
    </row>
    <row r="62" spans="4:9" ht="31.8" customHeight="1" x14ac:dyDescent="0.45">
      <c r="F62" s="90" t="s">
        <v>164</v>
      </c>
    </row>
    <row r="63" spans="4:9" x14ac:dyDescent="0.3">
      <c r="E63" s="84">
        <f>DATE(H63,G63,F63)</f>
        <v>44017</v>
      </c>
      <c r="F63" s="39">
        <v>5</v>
      </c>
      <c r="G63" s="39">
        <v>7</v>
      </c>
      <c r="H63" s="34">
        <v>2020</v>
      </c>
    </row>
    <row r="64" spans="4:9" x14ac:dyDescent="0.3">
      <c r="E64" s="34" t="e">
        <f>DATEVALUE(F64)</f>
        <v>#VALUE!</v>
      </c>
      <c r="F64" s="84" t="s">
        <v>142</v>
      </c>
      <c r="G64" s="39"/>
      <c r="H64" s="34"/>
    </row>
    <row r="65" spans="5:8" x14ac:dyDescent="0.3">
      <c r="E65" s="34" t="s">
        <v>143</v>
      </c>
      <c r="F65" s="39">
        <f>DAY(G65)</f>
        <v>23</v>
      </c>
      <c r="G65" s="85">
        <v>44035</v>
      </c>
      <c r="H65" s="34"/>
    </row>
    <row r="66" spans="5:8" x14ac:dyDescent="0.3">
      <c r="E66" s="34" t="s">
        <v>144</v>
      </c>
      <c r="F66" s="39">
        <f>MONTH(G65)</f>
        <v>7</v>
      </c>
      <c r="G66" s="39"/>
      <c r="H66" s="34"/>
    </row>
    <row r="67" spans="5:8" x14ac:dyDescent="0.3">
      <c r="E67" s="34" t="s">
        <v>145</v>
      </c>
      <c r="F67" s="39">
        <f>YEAR(G65)</f>
        <v>2020</v>
      </c>
      <c r="G67" s="39"/>
      <c r="H67" s="34"/>
    </row>
    <row r="68" spans="5:8" x14ac:dyDescent="0.3">
      <c r="E68" s="34" t="s">
        <v>146</v>
      </c>
      <c r="F68" s="39">
        <f ca="1">_xlfn.DAYS(G68,H68)</f>
        <v>7416</v>
      </c>
      <c r="G68" s="85">
        <f ca="1">TODAY()</f>
        <v>43973</v>
      </c>
      <c r="H68" s="86">
        <v>36557</v>
      </c>
    </row>
    <row r="69" spans="5:8" x14ac:dyDescent="0.3">
      <c r="E69" s="34" t="s">
        <v>147</v>
      </c>
      <c r="F69" s="39">
        <f ca="1">DAYS360(H68,G68)</f>
        <v>7311</v>
      </c>
      <c r="G69" s="39"/>
      <c r="H69" s="34"/>
    </row>
    <row r="70" spans="5:8" x14ac:dyDescent="0.3">
      <c r="E70" s="34"/>
      <c r="F70" s="39">
        <f ca="1">F69/365</f>
        <v>20.030136986301368</v>
      </c>
      <c r="G70" s="39"/>
      <c r="H70" s="34"/>
    </row>
    <row r="71" spans="5:8" x14ac:dyDescent="0.3">
      <c r="E71" s="34"/>
      <c r="F71" s="39"/>
      <c r="G71" s="39"/>
      <c r="H71" s="34"/>
    </row>
    <row r="72" spans="5:8" x14ac:dyDescent="0.3">
      <c r="E72" s="34" t="s">
        <v>148</v>
      </c>
      <c r="F72" s="39">
        <f>NETWORKDAYS(H72,G72,2)</f>
        <v>5</v>
      </c>
      <c r="G72" s="84">
        <v>43946</v>
      </c>
      <c r="H72" s="84">
        <v>43940</v>
      </c>
    </row>
    <row r="73" spans="5:8" x14ac:dyDescent="0.3">
      <c r="E73" s="87" t="s">
        <v>149</v>
      </c>
      <c r="F73" s="88">
        <f ca="1">NOW()</f>
        <v>43973.014429513889</v>
      </c>
      <c r="G73" s="39"/>
      <c r="H73" s="34"/>
    </row>
    <row r="74" spans="5:8" x14ac:dyDescent="0.3">
      <c r="E74" s="34" t="s">
        <v>150</v>
      </c>
      <c r="F74" s="89">
        <f ca="1">TODAY()</f>
        <v>43973</v>
      </c>
      <c r="G74" s="39"/>
      <c r="H74" s="34"/>
    </row>
    <row r="75" spans="5:8" x14ac:dyDescent="0.3">
      <c r="E75" s="34" t="s">
        <v>151</v>
      </c>
      <c r="F75" s="39">
        <f ca="1">SECOND(F73)</f>
        <v>47</v>
      </c>
      <c r="G75" s="39"/>
      <c r="H75" s="34"/>
    </row>
    <row r="78" spans="5:8" ht="23.4" x14ac:dyDescent="0.45">
      <c r="E78" s="34"/>
      <c r="F78" s="113" t="s">
        <v>152</v>
      </c>
      <c r="G78" s="114"/>
      <c r="H78" s="34"/>
    </row>
    <row r="79" spans="5:8" x14ac:dyDescent="0.3">
      <c r="E79" s="34"/>
      <c r="F79" s="39"/>
      <c r="G79" s="39"/>
      <c r="H79" s="34"/>
    </row>
    <row r="80" spans="5:8" x14ac:dyDescent="0.3">
      <c r="E80" s="34" t="s">
        <v>153</v>
      </c>
      <c r="F80" s="39">
        <f>ABS(G80)</f>
        <v>5</v>
      </c>
      <c r="G80" s="39">
        <v>-5</v>
      </c>
      <c r="H80" s="34"/>
    </row>
    <row r="81" spans="5:8" x14ac:dyDescent="0.3">
      <c r="E81" s="34" t="s">
        <v>154</v>
      </c>
      <c r="F81" s="39">
        <f>_xlfn.ARABIC(G81)</f>
        <v>30</v>
      </c>
      <c r="G81" s="39" t="s">
        <v>155</v>
      </c>
      <c r="H81" s="34"/>
    </row>
    <row r="82" spans="5:8" x14ac:dyDescent="0.3">
      <c r="E82" s="34" t="s">
        <v>156</v>
      </c>
      <c r="F82" s="39" t="str">
        <f>ROMAN(G82)</f>
        <v>M</v>
      </c>
      <c r="G82" s="39">
        <v>1000</v>
      </c>
      <c r="H82" s="34"/>
    </row>
    <row r="83" spans="5:8" x14ac:dyDescent="0.3">
      <c r="E83" s="34" t="s">
        <v>157</v>
      </c>
      <c r="F83" s="39">
        <f>CEILING(G83,1)</f>
        <v>3</v>
      </c>
      <c r="G83" s="39">
        <v>2.2999999999999998</v>
      </c>
      <c r="H83" s="34"/>
    </row>
    <row r="84" spans="5:8" x14ac:dyDescent="0.3">
      <c r="E84" s="34" t="s">
        <v>158</v>
      </c>
      <c r="F84" s="39">
        <f>FLOOR(G83,1)</f>
        <v>2</v>
      </c>
      <c r="G84" s="39"/>
      <c r="H84" s="34"/>
    </row>
    <row r="85" spans="5:8" x14ac:dyDescent="0.3">
      <c r="E85" s="34" t="s">
        <v>159</v>
      </c>
      <c r="F85" s="39">
        <f>_xlfn.DECIMAL(G85, 2)</f>
        <v>659</v>
      </c>
      <c r="G85" s="39">
        <v>1010010011</v>
      </c>
      <c r="H85" s="34" t="s">
        <v>162</v>
      </c>
    </row>
    <row r="86" spans="5:8" x14ac:dyDescent="0.3">
      <c r="E86" s="34"/>
      <c r="F86" s="39">
        <f>_xlfn.DECIMAL(G86, 16)</f>
        <v>36901778093</v>
      </c>
      <c r="G86" s="39" t="s">
        <v>160</v>
      </c>
      <c r="H86" s="34" t="s">
        <v>161</v>
      </c>
    </row>
    <row r="87" spans="5:8" x14ac:dyDescent="0.3">
      <c r="E87" s="34">
        <f>FACT(5)</f>
        <v>120</v>
      </c>
      <c r="F87" s="39"/>
      <c r="G87" s="39"/>
      <c r="H87" s="34"/>
    </row>
    <row r="88" spans="5:8" x14ac:dyDescent="0.3">
      <c r="E88" s="34"/>
      <c r="F88" s="39"/>
      <c r="G88" s="39"/>
      <c r="H88" s="34"/>
    </row>
    <row r="89" spans="5:8" x14ac:dyDescent="0.3">
      <c r="E89" s="34"/>
      <c r="F89" s="39"/>
      <c r="G89" s="39"/>
      <c r="H89" s="34"/>
    </row>
    <row r="90" spans="5:8" x14ac:dyDescent="0.3">
      <c r="E90" s="34"/>
      <c r="F90" s="39"/>
      <c r="G90" s="39"/>
      <c r="H90" s="34"/>
    </row>
    <row r="91" spans="5:8" x14ac:dyDescent="0.3">
      <c r="E91" s="34"/>
      <c r="F91" s="39"/>
      <c r="G91" s="39"/>
      <c r="H91" s="34"/>
    </row>
    <row r="92" spans="5:8" x14ac:dyDescent="0.3">
      <c r="E92" s="34"/>
      <c r="F92" s="39"/>
      <c r="G92" s="39"/>
      <c r="H92" s="34"/>
    </row>
    <row r="93" spans="5:8" x14ac:dyDescent="0.3">
      <c r="E93" s="34"/>
      <c r="F93" s="39"/>
      <c r="G93" s="39"/>
      <c r="H93" s="34"/>
    </row>
    <row r="94" spans="5:8" x14ac:dyDescent="0.3">
      <c r="E94" s="34"/>
      <c r="F94" s="39"/>
      <c r="G94" s="39"/>
      <c r="H94" s="34"/>
    </row>
    <row r="95" spans="5:8" x14ac:dyDescent="0.3">
      <c r="E95" s="34"/>
      <c r="F95" s="39"/>
      <c r="G95" s="39"/>
      <c r="H95" s="34"/>
    </row>
    <row r="96" spans="5:8" x14ac:dyDescent="0.3">
      <c r="E96" s="34"/>
      <c r="F96" s="39"/>
      <c r="G96" s="39"/>
      <c r="H96" s="34"/>
    </row>
    <row r="97" spans="5:8" x14ac:dyDescent="0.3">
      <c r="E97" s="34"/>
      <c r="F97" s="39"/>
      <c r="G97" s="39"/>
      <c r="H97" s="34"/>
    </row>
    <row r="98" spans="5:8" x14ac:dyDescent="0.3">
      <c r="E98" s="34"/>
      <c r="F98" s="39"/>
      <c r="G98" s="39"/>
      <c r="H98" s="34"/>
    </row>
    <row r="99" spans="5:8" x14ac:dyDescent="0.3">
      <c r="E99" s="34"/>
      <c r="F99" s="39"/>
      <c r="G99" s="39"/>
      <c r="H99" s="34"/>
    </row>
    <row r="100" spans="5:8" x14ac:dyDescent="0.3">
      <c r="E100" s="34"/>
      <c r="F100" s="39"/>
      <c r="G100" s="39"/>
      <c r="H100" s="34"/>
    </row>
    <row r="101" spans="5:8" x14ac:dyDescent="0.3">
      <c r="E101" s="34"/>
      <c r="F101" s="39"/>
      <c r="G101" s="39"/>
      <c r="H101" s="34"/>
    </row>
    <row r="102" spans="5:8" x14ac:dyDescent="0.3">
      <c r="E102" s="34"/>
      <c r="F102" s="39"/>
      <c r="G102" s="39"/>
      <c r="H102" s="34"/>
    </row>
  </sheetData>
  <dataConsolidate/>
  <mergeCells count="3">
    <mergeCell ref="C3:H3"/>
    <mergeCell ref="E17:H17"/>
    <mergeCell ref="F78:G78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B2:K30"/>
  <sheetViews>
    <sheetView tabSelected="1" topLeftCell="A2" zoomScale="80" zoomScaleNormal="80" workbookViewId="0">
      <selection activeCell="G6" sqref="G6"/>
    </sheetView>
  </sheetViews>
  <sheetFormatPr defaultRowHeight="14.4" outlineLevelRow="1" x14ac:dyDescent="0.3"/>
  <cols>
    <col min="2" max="2" width="17.88671875" style="76" customWidth="1"/>
    <col min="3" max="4" width="17.88671875" customWidth="1"/>
    <col min="5" max="5" width="22.21875" customWidth="1"/>
    <col min="9" max="9" width="17.88671875" customWidth="1"/>
    <col min="10" max="10" width="25.33203125" customWidth="1"/>
    <col min="11" max="11" width="17.88671875" style="54" customWidth="1"/>
  </cols>
  <sheetData>
    <row r="2" spans="2:11" x14ac:dyDescent="0.3">
      <c r="J2" s="53"/>
    </row>
    <row r="3" spans="2:11" x14ac:dyDescent="0.3">
      <c r="K3"/>
    </row>
    <row r="4" spans="2:11" ht="25.2" x14ac:dyDescent="0.3">
      <c r="B4" s="77"/>
      <c r="C4" s="58"/>
      <c r="D4" s="58"/>
      <c r="E4" s="58"/>
      <c r="I4" s="63"/>
      <c r="J4" s="59"/>
      <c r="K4" s="68"/>
    </row>
    <row r="5" spans="2:11" ht="25.2" x14ac:dyDescent="0.4">
      <c r="B5" s="78"/>
      <c r="C5" s="63" t="s">
        <v>170</v>
      </c>
      <c r="E5" s="55"/>
      <c r="F5" s="52"/>
      <c r="I5" s="63" t="s">
        <v>171</v>
      </c>
      <c r="J5" s="63" t="s">
        <v>172</v>
      </c>
      <c r="K5" s="69"/>
    </row>
    <row r="6" spans="2:11" ht="18.600000000000001" x14ac:dyDescent="0.3">
      <c r="B6" s="79" t="s">
        <v>124</v>
      </c>
      <c r="C6" s="56" t="s">
        <v>131</v>
      </c>
      <c r="D6" s="56" t="s">
        <v>125</v>
      </c>
      <c r="E6" s="56" t="s">
        <v>132</v>
      </c>
      <c r="I6" s="64" t="s">
        <v>126</v>
      </c>
      <c r="J6" s="60" t="s">
        <v>139</v>
      </c>
      <c r="K6" s="70"/>
    </row>
    <row r="7" spans="2:11" x14ac:dyDescent="0.3">
      <c r="B7" s="77">
        <v>43960</v>
      </c>
      <c r="C7" s="57" t="s">
        <v>134</v>
      </c>
      <c r="D7" s="57">
        <v>2000</v>
      </c>
      <c r="E7" s="57" t="s">
        <v>127</v>
      </c>
      <c r="I7" s="65" t="s">
        <v>127</v>
      </c>
      <c r="J7" s="61">
        <f>SUMIF(E:E,I7,D:D)</f>
        <v>7100</v>
      </c>
      <c r="K7" s="71">
        <v>10000</v>
      </c>
    </row>
    <row r="8" spans="2:11" x14ac:dyDescent="0.3">
      <c r="B8" s="77">
        <v>44144</v>
      </c>
      <c r="C8" s="57" t="s">
        <v>138</v>
      </c>
      <c r="D8" s="57">
        <v>300</v>
      </c>
      <c r="E8" s="57" t="s">
        <v>127</v>
      </c>
      <c r="I8" s="66" t="s">
        <v>133</v>
      </c>
      <c r="J8" s="62">
        <f>SUMIF(E:E,I8,D:D)</f>
        <v>5300</v>
      </c>
      <c r="K8" s="72">
        <v>5000</v>
      </c>
    </row>
    <row r="9" spans="2:11" outlineLevel="1" x14ac:dyDescent="0.3">
      <c r="B9" s="77"/>
      <c r="C9" s="57" t="s">
        <v>136</v>
      </c>
      <c r="D9" s="57">
        <v>300</v>
      </c>
      <c r="E9" s="57" t="s">
        <v>137</v>
      </c>
      <c r="I9" s="67" t="s">
        <v>130</v>
      </c>
      <c r="J9" s="61">
        <f>SUMIF(E:E,I9,D:D)</f>
        <v>200</v>
      </c>
      <c r="K9" s="71">
        <v>7000</v>
      </c>
    </row>
    <row r="10" spans="2:11" x14ac:dyDescent="0.3">
      <c r="B10" s="77"/>
      <c r="C10" s="57" t="s">
        <v>135</v>
      </c>
      <c r="D10" s="57">
        <v>300</v>
      </c>
      <c r="E10" s="57" t="s">
        <v>127</v>
      </c>
      <c r="I10" s="66" t="s">
        <v>128</v>
      </c>
      <c r="J10" s="62">
        <f>SUMIF(E:E,I10,D:D)</f>
        <v>300</v>
      </c>
      <c r="K10" s="72">
        <v>5000</v>
      </c>
    </row>
    <row r="11" spans="2:11" x14ac:dyDescent="0.3">
      <c r="B11" s="77"/>
      <c r="C11" s="57" t="s">
        <v>135</v>
      </c>
      <c r="D11" s="57">
        <v>300</v>
      </c>
      <c r="E11" s="57" t="s">
        <v>133</v>
      </c>
      <c r="I11" s="67" t="s">
        <v>129</v>
      </c>
      <c r="J11" s="61">
        <f>SUMIF(E:E,I11,D:D)</f>
        <v>7000</v>
      </c>
      <c r="K11" s="71">
        <v>3000</v>
      </c>
    </row>
    <row r="12" spans="2:11" x14ac:dyDescent="0.3">
      <c r="B12" s="77"/>
      <c r="C12" s="57" t="s">
        <v>138</v>
      </c>
      <c r="D12" s="57">
        <v>200</v>
      </c>
      <c r="E12" s="57" t="s">
        <v>130</v>
      </c>
      <c r="I12" s="73" t="s">
        <v>140</v>
      </c>
      <c r="J12" s="74">
        <f>SUM(J7:J11)</f>
        <v>19900</v>
      </c>
      <c r="K12" s="75">
        <v>30000</v>
      </c>
    </row>
    <row r="13" spans="2:11" x14ac:dyDescent="0.3">
      <c r="B13" s="77"/>
      <c r="C13" s="57" t="s">
        <v>134</v>
      </c>
      <c r="D13" s="57">
        <v>4500</v>
      </c>
      <c r="E13" s="57" t="s">
        <v>127</v>
      </c>
    </row>
    <row r="14" spans="2:11" x14ac:dyDescent="0.3">
      <c r="B14" s="77"/>
      <c r="C14" s="57" t="s">
        <v>141</v>
      </c>
      <c r="D14" s="57">
        <v>7000</v>
      </c>
      <c r="E14" s="57" t="s">
        <v>129</v>
      </c>
    </row>
    <row r="15" spans="2:11" x14ac:dyDescent="0.3">
      <c r="B15" s="77">
        <v>36839</v>
      </c>
      <c r="C15" s="57" t="s">
        <v>136</v>
      </c>
      <c r="D15" s="57">
        <v>5000</v>
      </c>
      <c r="E15" s="57" t="s">
        <v>133</v>
      </c>
    </row>
    <row r="16" spans="2:11" x14ac:dyDescent="0.3">
      <c r="B16" s="77"/>
      <c r="C16" s="57"/>
      <c r="D16" s="57"/>
      <c r="E16" s="57"/>
    </row>
    <row r="17" spans="2:5" x14ac:dyDescent="0.3">
      <c r="B17" s="77"/>
      <c r="C17" s="57"/>
      <c r="D17" s="57"/>
      <c r="E17" s="57"/>
    </row>
    <row r="18" spans="2:5" x14ac:dyDescent="0.3">
      <c r="B18" s="77"/>
      <c r="C18" s="57"/>
      <c r="D18" s="57"/>
      <c r="E18" s="57"/>
    </row>
    <row r="19" spans="2:5" x14ac:dyDescent="0.3">
      <c r="B19" s="77"/>
      <c r="C19" s="57"/>
      <c r="D19" s="57"/>
      <c r="E19" s="57"/>
    </row>
    <row r="20" spans="2:5" x14ac:dyDescent="0.3">
      <c r="B20" s="77"/>
      <c r="C20" s="57"/>
      <c r="D20" s="57"/>
      <c r="E20" s="57"/>
    </row>
    <row r="21" spans="2:5" x14ac:dyDescent="0.3">
      <c r="B21" s="77"/>
      <c r="C21" s="57"/>
      <c r="D21" s="57"/>
      <c r="E21" s="57"/>
    </row>
    <row r="22" spans="2:5" x14ac:dyDescent="0.3">
      <c r="B22" s="77"/>
      <c r="C22" s="57"/>
      <c r="D22" s="57"/>
      <c r="E22" s="57"/>
    </row>
    <row r="23" spans="2:5" x14ac:dyDescent="0.3">
      <c r="B23" s="77"/>
      <c r="C23" s="57"/>
      <c r="D23" s="57"/>
      <c r="E23" s="57"/>
    </row>
    <row r="24" spans="2:5" x14ac:dyDescent="0.3">
      <c r="B24" s="77"/>
      <c r="C24" s="57"/>
      <c r="D24" s="57"/>
      <c r="E24" s="57"/>
    </row>
    <row r="25" spans="2:5" x14ac:dyDescent="0.3">
      <c r="B25" s="77"/>
      <c r="C25" s="57"/>
      <c r="D25" s="57"/>
      <c r="E25" s="57"/>
    </row>
    <row r="26" spans="2:5" x14ac:dyDescent="0.3">
      <c r="B26" s="77"/>
      <c r="C26" s="57"/>
      <c r="D26" s="57"/>
      <c r="E26" s="57"/>
    </row>
    <row r="27" spans="2:5" x14ac:dyDescent="0.3">
      <c r="B27" s="77"/>
      <c r="C27" s="57"/>
      <c r="D27" s="57"/>
      <c r="E27" s="57"/>
    </row>
    <row r="28" spans="2:5" x14ac:dyDescent="0.3">
      <c r="B28" s="77"/>
      <c r="C28" s="57"/>
      <c r="D28" s="57"/>
      <c r="E28" s="57"/>
    </row>
    <row r="29" spans="2:5" x14ac:dyDescent="0.3">
      <c r="B29" s="77"/>
      <c r="C29" s="57"/>
      <c r="D29" s="57"/>
      <c r="E29" s="57"/>
    </row>
    <row r="30" spans="2:5" x14ac:dyDescent="0.3">
      <c r="B30" s="77"/>
      <c r="C30" s="57"/>
      <c r="D30" s="57"/>
      <c r="E30" s="57"/>
    </row>
  </sheetData>
  <sortState xmlns:xlrd2="http://schemas.microsoft.com/office/spreadsheetml/2017/richdata2" ref="G3:G8">
    <sortCondition ref="G3"/>
  </sortState>
  <dataConsolidate/>
  <conditionalFormatting sqref="K7">
    <cfRule type="cellIs" dxfId="28" priority="9" operator="greaterThan">
      <formula>10000</formula>
    </cfRule>
  </conditionalFormatting>
  <conditionalFormatting sqref="J7">
    <cfRule type="cellIs" dxfId="27" priority="8" operator="greaterThan">
      <formula>10000</formula>
    </cfRule>
  </conditionalFormatting>
  <conditionalFormatting sqref="J8">
    <cfRule type="cellIs" dxfId="26" priority="7" operator="greaterThan">
      <formula>5000</formula>
    </cfRule>
  </conditionalFormatting>
  <conditionalFormatting sqref="J9">
    <cfRule type="cellIs" dxfId="25" priority="4" operator="greaterThan">
      <formula>7000</formula>
    </cfRule>
    <cfRule type="cellIs" dxfId="24" priority="5" operator="greaterThan">
      <formula>5000</formula>
    </cfRule>
    <cfRule type="cellIs" dxfId="23" priority="6" operator="greaterThan">
      <formula>7000</formula>
    </cfRule>
  </conditionalFormatting>
  <conditionalFormatting sqref="J10">
    <cfRule type="cellIs" dxfId="22" priority="2" operator="greaterThan">
      <formula>5000</formula>
    </cfRule>
    <cfRule type="cellIs" dxfId="21" priority="3" operator="greaterThan">
      <formula>5000</formula>
    </cfRule>
  </conditionalFormatting>
  <conditionalFormatting sqref="J11">
    <cfRule type="cellIs" dxfId="20" priority="1" operator="greaterThan">
      <formula>3000</formula>
    </cfRule>
  </conditionalFormatting>
  <dataValidations count="1">
    <dataValidation type="list" allowBlank="1" showInputMessage="1" showErrorMessage="1" sqref="I7 E7:E75" xr:uid="{00000000-0002-0000-0500-000000000000}">
      <formula1>$I$7:$I$11</formula1>
    </dataValidation>
  </dataValidations>
  <pageMargins left="0.7" right="0.7" top="0.75" bottom="0.75" header="0.3" footer="0.3"/>
  <pageSetup orientation="portrait" horizontalDpi="0" verticalDpi="0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4 n a v U N 9 e i K S n A A A A + A A A A B I A H A B D b 2 5 m a W c v U G F j a 2 F n Z S 5 4 b W w g o h g A K K A U A A A A A A A A A A A A A A A A A A A A A A A A A A A A h Y 9 B D o I w F E S v Q r q n L R A T J J + y c C u J C d G 4 J a V C I 3 w M L Z a 7 u f B I X k E S R d 2 5 n M m b 5 M 3 j d o d s 6 l r v q g a j e 0 x J Q D n x F M q + 0 l i n Z L Q n P y a Z g F 0 p z 2 W t v B l G k 0 x G p 6 S x 9 p I w 5 p y j L q L 9 U L O Q 8 4 A d 8 2 0 h G 9 W V v k Z j S 5 S K f F b V / x U R c H j J i J D G n K 5 i H t E 1 D 4 A t N e Q a v 0 g 4 G 1 M O 7 K e E z d j a c V B C o b 8 v g C 0 R 2 P u F e A J Q S w M E F A A C A A g A 4 n a v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J 2 r 1 A o i k e 4 D g A A A B E A A A A T A B w A R m 9 y b X V s Y X M v U 2 V j d G l v b j E u b S C i G A A o o B Q A A A A A A A A A A A A A A A A A A A A A A A A A A A A r T k 0 u y c z P U w i G 0 I b W A F B L A Q I t A B Q A A g A I A O J 2 r 1 D f X o i k p w A A A P g A A A A S A A A A A A A A A A A A A A A A A A A A A A B D b 2 5 m a W c v U G F j a 2 F n Z S 5 4 b W x Q S w E C L Q A U A A I A C A D i d q 9 Q D 8 r p q 6 Q A A A D p A A A A E w A A A A A A A A A A A A A A A A D z A A A A W 0 N v b n R l b n R f V H l w Z X N d L n h t b F B L A Q I t A B Q A A g A I A O J 2 r 1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a g K K 7 4 r G o S I u U a Z L z V 3 A Q A A A A A A I A A A A A A B B m A A A A A Q A A I A A A A I l F H y x X g h W m l / u c J 0 q l 3 g 7 j M D L e 1 e X o y c M Z d v 9 N O P Q Z A A A A A A 6 A A A A A A g A A I A A A A E N v y n L e i t x e 2 Z 9 r 6 r L D 8 a T s Y z s v K O + l 4 + 0 v D + c z E / 7 y U A A A A C a S 9 t s v 2 n 6 j K u d l B 1 e T e I i x v E q o 0 m e i 7 T l q j v z X e 5 / c S / K V v o 9 d J x y s E i B F n U t F x l A y K V p y y / g H Z w v o C U 0 c U 4 z A 4 x / c a O D t S 2 T Y l + 8 B D o E K Q A A A A I m H O j G X s 5 5 M W W l a w x e C Q G J 2 q 0 Q 5 W / 7 Z O V k / Q l c r 1 l K a b L B I c a W + R H / K u N X g B 1 k Q u 2 f 0 z a L 5 8 x T V g n M u g J C J Y m 0 = < / D a t a M a s h u p > 
</file>

<file path=customXml/itemProps1.xml><?xml version="1.0" encoding="utf-8"?>
<ds:datastoreItem xmlns:ds="http://schemas.openxmlformats.org/officeDocument/2006/customXml" ds:itemID="{DAB32B27-32D8-4B05-901F-207565DCBC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RESULT</vt:lpstr>
      <vt:lpstr>Sheet2</vt:lpstr>
      <vt:lpstr>Result card</vt:lpstr>
      <vt:lpstr>MARKSHEET</vt:lpstr>
      <vt:lpstr>practice</vt:lpstr>
      <vt:lpstr>budget</vt:lpstr>
      <vt:lpstr>'Result card'!Print_Area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Iram Munir</dc:creator>
  <cp:lastModifiedBy>Iram Munir</cp:lastModifiedBy>
  <cp:lastPrinted>2020-04-29T19:08:19Z</cp:lastPrinted>
  <dcterms:created xsi:type="dcterms:W3CDTF">2020-04-20T14:59:50Z</dcterms:created>
  <dcterms:modified xsi:type="dcterms:W3CDTF">2020-05-21T19:23:54Z</dcterms:modified>
</cp:coreProperties>
</file>