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ian\Desktop\Research\Charlie-Project\Defect Movement\"/>
    </mc:Choice>
  </mc:AlternateContent>
  <xr:revisionPtr revIDLastSave="0" documentId="13_ncr:1_{E38495B4-E3DD-4663-9A90-E98BE0D73673}" xr6:coauthVersionLast="47" xr6:coauthVersionMax="47" xr10:uidLastSave="{00000000-0000-0000-0000-000000000000}"/>
  <bookViews>
    <workbookView xWindow="-25710" yWindow="-124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1" i="1" l="1"/>
  <c r="P72" i="1" s="1"/>
  <c r="O69" i="1"/>
  <c r="P60" i="1" s="1"/>
  <c r="O57" i="1"/>
  <c r="P49" i="1" s="1"/>
  <c r="O45" i="1"/>
  <c r="P36" i="1" s="1"/>
  <c r="H81" i="1"/>
  <c r="I73" i="1" s="1"/>
  <c r="H69" i="1"/>
  <c r="I62" i="1" s="1"/>
  <c r="H57" i="1"/>
  <c r="I51" i="1" s="1"/>
  <c r="H45" i="1"/>
  <c r="I37" i="1" s="1"/>
  <c r="A81" i="1"/>
  <c r="B73" i="1" s="1"/>
  <c r="A69" i="1"/>
  <c r="B61" i="1" s="1"/>
  <c r="A57" i="1"/>
  <c r="B49" i="1" s="1"/>
  <c r="B45" i="1"/>
  <c r="B37" i="1"/>
  <c r="B38" i="1"/>
  <c r="B39" i="1"/>
  <c r="B40" i="1"/>
  <c r="B41" i="1"/>
  <c r="B42" i="1"/>
  <c r="B36" i="1"/>
  <c r="A45" i="1"/>
  <c r="P33" i="1"/>
  <c r="O33" i="1"/>
  <c r="P30" i="1"/>
  <c r="O30" i="1"/>
  <c r="P27" i="1"/>
  <c r="O27" i="1"/>
  <c r="I33" i="1"/>
  <c r="H33" i="1"/>
  <c r="I30" i="1"/>
  <c r="H30" i="1"/>
  <c r="I27" i="1"/>
  <c r="H27" i="1"/>
  <c r="B33" i="1"/>
  <c r="A33" i="1"/>
  <c r="B30" i="1"/>
  <c r="A30" i="1"/>
  <c r="B27" i="1"/>
  <c r="A27" i="1"/>
  <c r="P73" i="1" l="1"/>
  <c r="P78" i="1"/>
  <c r="P77" i="1"/>
  <c r="P76" i="1"/>
  <c r="P75" i="1"/>
  <c r="P74" i="1"/>
  <c r="P65" i="1"/>
  <c r="P66" i="1"/>
  <c r="P64" i="1"/>
  <c r="P63" i="1"/>
  <c r="P61" i="1"/>
  <c r="P62" i="1"/>
  <c r="P53" i="1"/>
  <c r="P51" i="1"/>
  <c r="P48" i="1"/>
  <c r="P52" i="1"/>
  <c r="P50" i="1"/>
  <c r="P54" i="1"/>
  <c r="P40" i="1"/>
  <c r="P39" i="1"/>
  <c r="P42" i="1"/>
  <c r="P41" i="1"/>
  <c r="P38" i="1"/>
  <c r="P37" i="1"/>
  <c r="P45" i="1" s="1"/>
  <c r="P81" i="1"/>
  <c r="I78" i="1"/>
  <c r="I75" i="1"/>
  <c r="I72" i="1"/>
  <c r="I74" i="1"/>
  <c r="I77" i="1"/>
  <c r="I76" i="1"/>
  <c r="I65" i="1"/>
  <c r="I64" i="1"/>
  <c r="I63" i="1"/>
  <c r="I60" i="1"/>
  <c r="I61" i="1"/>
  <c r="I66" i="1"/>
  <c r="I54" i="1"/>
  <c r="I53" i="1"/>
  <c r="I48" i="1"/>
  <c r="I52" i="1"/>
  <c r="I57" i="1" s="1"/>
  <c r="I50" i="1"/>
  <c r="I49" i="1"/>
  <c r="I42" i="1"/>
  <c r="I40" i="1"/>
  <c r="I39" i="1"/>
  <c r="I41" i="1"/>
  <c r="I38" i="1"/>
  <c r="I36" i="1"/>
  <c r="I81" i="1"/>
  <c r="B77" i="1"/>
  <c r="B72" i="1"/>
  <c r="B76" i="1"/>
  <c r="B74" i="1"/>
  <c r="B78" i="1"/>
  <c r="B75" i="1"/>
  <c r="B81" i="1" s="1"/>
  <c r="B63" i="1"/>
  <c r="B60" i="1"/>
  <c r="B64" i="1"/>
  <c r="B62" i="1"/>
  <c r="B66" i="1"/>
  <c r="B65" i="1"/>
  <c r="B50" i="1"/>
  <c r="B48" i="1"/>
  <c r="B54" i="1"/>
  <c r="B53" i="1"/>
  <c r="B52" i="1"/>
  <c r="B51" i="1"/>
  <c r="R18" i="1"/>
  <c r="Q18" i="1"/>
  <c r="P18" i="1"/>
  <c r="O18" i="1"/>
  <c r="I18" i="1"/>
  <c r="H18" i="1"/>
  <c r="A18" i="1"/>
  <c r="K18" i="1"/>
  <c r="J18" i="1"/>
  <c r="D18" i="1"/>
  <c r="C18" i="1"/>
  <c r="B18" i="1"/>
  <c r="P15" i="1"/>
  <c r="O15" i="1"/>
  <c r="I15" i="1"/>
  <c r="H15" i="1"/>
  <c r="B15" i="1"/>
  <c r="A15" i="1"/>
  <c r="Q12" i="1"/>
  <c r="R5" i="1" s="1"/>
  <c r="O12" i="1"/>
  <c r="P9" i="1" s="1"/>
  <c r="J12" i="1"/>
  <c r="K6" i="1" s="1"/>
  <c r="H12" i="1"/>
  <c r="I4" i="1" s="1"/>
  <c r="C12" i="1"/>
  <c r="D4" i="1" s="1"/>
  <c r="A12" i="1"/>
  <c r="B6" i="1" s="1"/>
  <c r="P69" i="1" l="1"/>
  <c r="P57" i="1"/>
  <c r="I69" i="1"/>
  <c r="I45" i="1"/>
  <c r="B69" i="1"/>
  <c r="B57" i="1"/>
  <c r="O21" i="1"/>
  <c r="O24" i="1" s="1"/>
  <c r="A21" i="1"/>
  <c r="A24" i="1" s="1"/>
  <c r="H21" i="1"/>
  <c r="H24" i="1" s="1"/>
  <c r="R7" i="1"/>
  <c r="R4" i="1"/>
  <c r="R3" i="1"/>
  <c r="R9" i="1"/>
  <c r="R8" i="1"/>
  <c r="R6" i="1"/>
  <c r="P3" i="1"/>
  <c r="P8" i="1"/>
  <c r="P7" i="1"/>
  <c r="P6" i="1"/>
  <c r="P5" i="1"/>
  <c r="P4" i="1"/>
  <c r="K4" i="1"/>
  <c r="K5" i="1"/>
  <c r="K3" i="1"/>
  <c r="K9" i="1"/>
  <c r="K8" i="1"/>
  <c r="K7" i="1"/>
  <c r="I3" i="1"/>
  <c r="I5" i="1"/>
  <c r="I9" i="1"/>
  <c r="I8" i="1"/>
  <c r="I7" i="1"/>
  <c r="I6" i="1"/>
  <c r="B3" i="1"/>
  <c r="D3" i="1"/>
  <c r="D9" i="1"/>
  <c r="D8" i="1"/>
  <c r="D7" i="1"/>
  <c r="D6" i="1"/>
  <c r="D5" i="1"/>
  <c r="B4" i="1"/>
  <c r="B5" i="1"/>
  <c r="B7" i="1"/>
  <c r="B9" i="1"/>
  <c r="B8" i="1"/>
  <c r="P21" i="1" l="1"/>
  <c r="P24" i="1" s="1"/>
  <c r="B21" i="1"/>
  <c r="B24" i="1" s="1"/>
  <c r="I21" i="1"/>
  <c r="I24" i="1" s="1"/>
  <c r="R12" i="1"/>
  <c r="P12" i="1"/>
  <c r="K12" i="1"/>
  <c r="I12" i="1"/>
  <c r="D12" i="1"/>
  <c r="B12" i="1"/>
</calcChain>
</file>

<file path=xl/sharedStrings.xml><?xml version="1.0" encoding="utf-8"?>
<sst xmlns="http://schemas.openxmlformats.org/spreadsheetml/2006/main" count="138" uniqueCount="36">
  <si>
    <t>1691-1697 Movement</t>
  </si>
  <si>
    <t>Uncertainty</t>
  </si>
  <si>
    <t>Distance (nm)</t>
  </si>
  <si>
    <t>Uncertainty (nm)</t>
  </si>
  <si>
    <t>Time (s)</t>
  </si>
  <si>
    <t>Uncertainty (s)</t>
  </si>
  <si>
    <t>Avg</t>
  </si>
  <si>
    <t>1733-1739 Movement</t>
  </si>
  <si>
    <t>1751-1756 Movement</t>
  </si>
  <si>
    <t>Angle</t>
  </si>
  <si>
    <t>Avg.</t>
  </si>
  <si>
    <t>STD</t>
  </si>
  <si>
    <t>Drift y (nm)</t>
  </si>
  <si>
    <t>Drift x (nm)</t>
  </si>
  <si>
    <t>New Travel</t>
  </si>
  <si>
    <t>Uncertainty y</t>
  </si>
  <si>
    <t>Uncertainty x</t>
  </si>
  <si>
    <t>New y (nm)</t>
  </si>
  <si>
    <t>New x (nm)</t>
  </si>
  <si>
    <t>Velocity (nm/s)</t>
  </si>
  <si>
    <t>a1 Velocity</t>
  </si>
  <si>
    <t>a2 Velocity</t>
  </si>
  <si>
    <t>a3 Velocity</t>
  </si>
  <si>
    <t>nm/s</t>
  </si>
  <si>
    <t>1691 Diam</t>
  </si>
  <si>
    <t>1694 Diam</t>
  </si>
  <si>
    <t>1697 Diam</t>
  </si>
  <si>
    <t>1698 Diam</t>
  </si>
  <si>
    <t>1733 Diam</t>
  </si>
  <si>
    <t>1735 Diam</t>
  </si>
  <si>
    <t>1737 Diam</t>
  </si>
  <si>
    <t>1739 Diam</t>
  </si>
  <si>
    <t>1751 Diam</t>
  </si>
  <si>
    <t>1754 Diam</t>
  </si>
  <si>
    <t>1755 Diam</t>
  </si>
  <si>
    <t>1756 Diam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</si>
</sst>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topLeftCell="A55" workbookViewId="0">
      <selection activeCell="O79" sqref="O79"/>
    </sheetView>
  </sheetViews>
  <sheetFormatPr defaultRowHeight="15" x14ac:dyDescent="0.25"/>
  <cols>
    <col min="1" max="1" width="13.5703125" customWidth="1"/>
    <col min="2" max="4" width="16.140625" customWidth="1"/>
    <col min="6" max="6" width="15.140625" customWidth="1"/>
    <col min="8" max="8" width="13.85546875" customWidth="1"/>
    <col min="9" max="11" width="16.5703125" customWidth="1"/>
    <col min="13" max="13" width="14.5703125" customWidth="1"/>
    <col min="15" max="15" width="14.28515625" customWidth="1"/>
    <col min="16" max="18" width="16.28515625" customWidth="1"/>
    <col min="19" max="19" width="9.28515625" customWidth="1"/>
    <col min="20" max="20" width="15" customWidth="1"/>
  </cols>
  <sheetData>
    <row r="1" spans="1:20" x14ac:dyDescent="0.25">
      <c r="A1" s="1" t="s">
        <v>0</v>
      </c>
      <c r="H1" s="1" t="s">
        <v>7</v>
      </c>
      <c r="O1" s="1" t="s">
        <v>8</v>
      </c>
    </row>
    <row r="2" spans="1:20" x14ac:dyDescent="0.25">
      <c r="A2" t="s">
        <v>2</v>
      </c>
      <c r="B2" t="s">
        <v>3</v>
      </c>
      <c r="C2" t="s">
        <v>9</v>
      </c>
      <c r="D2" t="s">
        <v>1</v>
      </c>
      <c r="E2" t="s">
        <v>4</v>
      </c>
      <c r="F2" t="s">
        <v>5</v>
      </c>
      <c r="H2" t="s">
        <v>2</v>
      </c>
      <c r="I2" t="s">
        <v>3</v>
      </c>
      <c r="J2" t="s">
        <v>9</v>
      </c>
      <c r="K2" t="s">
        <v>1</v>
      </c>
      <c r="L2" t="s">
        <v>4</v>
      </c>
      <c r="M2" t="s">
        <v>5</v>
      </c>
      <c r="O2" t="s">
        <v>2</v>
      </c>
      <c r="P2" t="s">
        <v>3</v>
      </c>
      <c r="Q2" t="s">
        <v>9</v>
      </c>
      <c r="R2" t="s">
        <v>1</v>
      </c>
      <c r="S2" t="s">
        <v>4</v>
      </c>
      <c r="T2" t="s">
        <v>5</v>
      </c>
    </row>
    <row r="3" spans="1:20" x14ac:dyDescent="0.25">
      <c r="A3">
        <v>19.533999999999999</v>
      </c>
      <c r="B3">
        <f>($A$12-A3)^2</f>
        <v>1.5621428775510351</v>
      </c>
      <c r="C3">
        <v>131.82</v>
      </c>
      <c r="D3">
        <f>($C$12-C3)^2</f>
        <v>1.2248165102040591</v>
      </c>
      <c r="E3">
        <v>7</v>
      </c>
      <c r="F3">
        <v>1</v>
      </c>
      <c r="H3">
        <v>11.773</v>
      </c>
      <c r="I3">
        <f>($H$12-H3)^2</f>
        <v>3.0375510204081666E-2</v>
      </c>
      <c r="J3">
        <v>139.399</v>
      </c>
      <c r="K3">
        <f>($J$12-J3)^2</f>
        <v>1.2857346938773087E-3</v>
      </c>
      <c r="L3">
        <v>6</v>
      </c>
      <c r="M3">
        <v>1</v>
      </c>
      <c r="O3">
        <v>12.824</v>
      </c>
      <c r="P3">
        <f>($O$12-O3)^2</f>
        <v>2.3234469387754877E-2</v>
      </c>
      <c r="Q3">
        <v>-44.192999999999998</v>
      </c>
      <c r="R3">
        <f>($Q$12-Q3)^2</f>
        <v>0.83096246938775331</v>
      </c>
      <c r="S3">
        <v>5</v>
      </c>
      <c r="T3">
        <v>1</v>
      </c>
    </row>
    <row r="4" spans="1:20" x14ac:dyDescent="0.25">
      <c r="A4">
        <v>20.952000000000002</v>
      </c>
      <c r="B4">
        <f t="shared" ref="B4:B9" si="0">($A$12-A4)^2</f>
        <v>2.8272020408162221E-2</v>
      </c>
      <c r="C4">
        <v>134.012</v>
      </c>
      <c r="D4">
        <f t="shared" ref="D4:D9" si="1">($C$12-C4)^2</f>
        <v>1.1778450816326909</v>
      </c>
      <c r="H4">
        <v>11.773</v>
      </c>
      <c r="I4">
        <f t="shared" ref="I4:I9" si="2">($H$12-H4)^2</f>
        <v>3.0375510204081666E-2</v>
      </c>
      <c r="J4">
        <v>139.399</v>
      </c>
      <c r="K4">
        <f t="shared" ref="K4:K9" si="3">($J$12-J4)^2</f>
        <v>1.2857346938773087E-3</v>
      </c>
      <c r="O4">
        <v>12.824</v>
      </c>
      <c r="P4">
        <f t="shared" ref="P4:P9" si="4">($O$12-O4)^2</f>
        <v>2.3234469387754877E-2</v>
      </c>
      <c r="Q4">
        <v>-45.807000000000002</v>
      </c>
      <c r="R4">
        <f t="shared" ref="R4:R9" si="5">($Q$12-Q4)^2</f>
        <v>0.4934058979591911</v>
      </c>
    </row>
    <row r="5" spans="1:20" x14ac:dyDescent="0.25">
      <c r="A5">
        <v>19.879000000000001</v>
      </c>
      <c r="B5">
        <f t="shared" si="0"/>
        <v>0.81876644897959816</v>
      </c>
      <c r="C5">
        <v>132.917</v>
      </c>
      <c r="D5">
        <f t="shared" si="1"/>
        <v>9.4367346938414534E-5</v>
      </c>
      <c r="H5">
        <v>12.286</v>
      </c>
      <c r="I5">
        <f t="shared" si="2"/>
        <v>0.11472736734693864</v>
      </c>
      <c r="J5">
        <v>133.315</v>
      </c>
      <c r="K5">
        <f t="shared" si="3"/>
        <v>36.58003202040824</v>
      </c>
      <c r="O5">
        <v>12.647</v>
      </c>
      <c r="P5">
        <f t="shared" si="4"/>
        <v>6.0375510204083301E-4</v>
      </c>
      <c r="Q5">
        <v>-46.637</v>
      </c>
      <c r="R5">
        <f t="shared" si="5"/>
        <v>2.3483373265306233</v>
      </c>
    </row>
    <row r="6" spans="1:20" x14ac:dyDescent="0.25">
      <c r="A6">
        <v>21.338000000000001</v>
      </c>
      <c r="B6">
        <f t="shared" si="0"/>
        <v>0.30707430612244468</v>
      </c>
      <c r="C6">
        <v>132.09800000000001</v>
      </c>
      <c r="D6">
        <f t="shared" si="1"/>
        <v>0.68676736734688881</v>
      </c>
      <c r="H6">
        <v>12.055</v>
      </c>
      <c r="I6">
        <f t="shared" si="2"/>
        <v>1.1602367346938761E-2</v>
      </c>
      <c r="J6">
        <v>143.61600000000001</v>
      </c>
      <c r="K6">
        <f t="shared" si="3"/>
        <v>18.086793877551102</v>
      </c>
      <c r="O6">
        <v>12.834</v>
      </c>
      <c r="P6">
        <f t="shared" si="4"/>
        <v>2.6383040816326222E-2</v>
      </c>
      <c r="Q6">
        <v>-47.42</v>
      </c>
      <c r="R6">
        <f t="shared" si="5"/>
        <v>5.3612094693877772</v>
      </c>
    </row>
    <row r="7" spans="1:20" x14ac:dyDescent="0.25">
      <c r="A7">
        <v>21.137</v>
      </c>
      <c r="B7">
        <f t="shared" si="0"/>
        <v>0.12470987755101731</v>
      </c>
      <c r="C7">
        <v>133.53100000000001</v>
      </c>
      <c r="D7">
        <f t="shared" si="1"/>
        <v>0.36516122448982358</v>
      </c>
      <c r="H7">
        <v>11.968</v>
      </c>
      <c r="I7">
        <f t="shared" si="2"/>
        <v>4.2908163265306919E-4</v>
      </c>
      <c r="J7">
        <v>140.19399999999999</v>
      </c>
      <c r="K7">
        <f t="shared" si="3"/>
        <v>0.69032359183670833</v>
      </c>
      <c r="O7">
        <v>12.286</v>
      </c>
      <c r="P7">
        <f t="shared" si="4"/>
        <v>0.14866532653061301</v>
      </c>
      <c r="Q7">
        <v>-43.314999999999998</v>
      </c>
      <c r="R7">
        <f t="shared" si="5"/>
        <v>3.2025658979591807</v>
      </c>
    </row>
    <row r="8" spans="1:20" x14ac:dyDescent="0.25">
      <c r="A8">
        <v>21.498000000000001</v>
      </c>
      <c r="B8">
        <f t="shared" si="0"/>
        <v>0.51000002040815795</v>
      </c>
      <c r="C8">
        <v>133.55600000000001</v>
      </c>
      <c r="D8">
        <f t="shared" si="1"/>
        <v>0.39600051020411758</v>
      </c>
      <c r="H8">
        <v>11.851000000000001</v>
      </c>
      <c r="I8">
        <f t="shared" si="2"/>
        <v>9.2709387755099942E-3</v>
      </c>
      <c r="J8">
        <v>142.88300000000001</v>
      </c>
      <c r="K8">
        <f t="shared" si="3"/>
        <v>12.389394306122488</v>
      </c>
      <c r="O8">
        <v>13.185</v>
      </c>
      <c r="P8">
        <f t="shared" si="4"/>
        <v>0.26360889795918357</v>
      </c>
      <c r="Q8">
        <v>-44.215000000000003</v>
      </c>
      <c r="R8">
        <f t="shared" si="5"/>
        <v>0.79133732653060063</v>
      </c>
    </row>
    <row r="9" spans="1:20" x14ac:dyDescent="0.25">
      <c r="A9">
        <v>21.149000000000001</v>
      </c>
      <c r="B9">
        <f t="shared" si="0"/>
        <v>0.13332930612244612</v>
      </c>
      <c r="C9">
        <v>132.553</v>
      </c>
      <c r="D9">
        <f t="shared" si="1"/>
        <v>0.13966236734692811</v>
      </c>
      <c r="H9">
        <v>11.925000000000001</v>
      </c>
      <c r="I9">
        <f t="shared" si="2"/>
        <v>4.9665306122444826E-4</v>
      </c>
      <c r="J9">
        <v>136.73599999999999</v>
      </c>
      <c r="K9">
        <f t="shared" si="3"/>
        <v>6.9018795918368099</v>
      </c>
      <c r="O9">
        <v>12.101000000000001</v>
      </c>
      <c r="P9">
        <f t="shared" si="4"/>
        <v>0.32555175510204049</v>
      </c>
      <c r="Q9">
        <v>-44.145000000000003</v>
      </c>
      <c r="R9">
        <f t="shared" si="5"/>
        <v>0.92077732653060018</v>
      </c>
    </row>
    <row r="11" spans="1:20" x14ac:dyDescent="0.25">
      <c r="A11" t="s">
        <v>6</v>
      </c>
      <c r="B11" t="s">
        <v>11</v>
      </c>
      <c r="C11" t="s">
        <v>10</v>
      </c>
      <c r="D11" t="s">
        <v>11</v>
      </c>
      <c r="H11" t="s">
        <v>6</v>
      </c>
      <c r="I11" t="s">
        <v>11</v>
      </c>
      <c r="J11" t="s">
        <v>6</v>
      </c>
      <c r="K11" t="s">
        <v>11</v>
      </c>
      <c r="O11" t="s">
        <v>6</v>
      </c>
      <c r="P11" t="s">
        <v>11</v>
      </c>
      <c r="Q11" t="s">
        <v>6</v>
      </c>
      <c r="R11" t="s">
        <v>11</v>
      </c>
    </row>
    <row r="12" spans="1:20" x14ac:dyDescent="0.25">
      <c r="A12">
        <f>AVERAGE(A3:A9)</f>
        <v>20.783857142857148</v>
      </c>
      <c r="B12">
        <f>SQRT(AVERAGE(B3:B9))</f>
        <v>0.70551853849722901</v>
      </c>
      <c r="C12">
        <f>AVERAGE(C3:C9)</f>
        <v>132.92671428571427</v>
      </c>
      <c r="D12">
        <f>SQRT(AVERAGE(D3:D9))</f>
        <v>0.75501631283904314</v>
      </c>
      <c r="H12">
        <f>AVERAGE(H3:H9)</f>
        <v>11.947285714285714</v>
      </c>
      <c r="I12">
        <f>SQRT(AVERAGE(I3:I9))</f>
        <v>0.16787641226782968</v>
      </c>
      <c r="J12">
        <f>AVERAGE(J3:J9)</f>
        <v>139.36314285714286</v>
      </c>
      <c r="K12">
        <f>SQRT(AVERAGE(K3:K9))</f>
        <v>3.2656435562894384</v>
      </c>
      <c r="O12">
        <f>AVERAGE(O3:O9)</f>
        <v>12.671571428571429</v>
      </c>
      <c r="P12">
        <f>SQRT(AVERAGE(P3:P9))</f>
        <v>0.34043705402776292</v>
      </c>
      <c r="Q12">
        <f>AVERAGE(Q3:Q9)</f>
        <v>-45.104571428571425</v>
      </c>
      <c r="R12">
        <f>SQRT(AVERAGE(R3:R9))</f>
        <v>1.4116148662479602</v>
      </c>
    </row>
    <row r="14" spans="1:20" x14ac:dyDescent="0.25">
      <c r="A14" t="s">
        <v>12</v>
      </c>
      <c r="B14" t="s">
        <v>13</v>
      </c>
      <c r="H14" t="s">
        <v>12</v>
      </c>
      <c r="I14" t="s">
        <v>13</v>
      </c>
      <c r="O14" t="s">
        <v>12</v>
      </c>
      <c r="P14" t="s">
        <v>13</v>
      </c>
    </row>
    <row r="15" spans="1:20" x14ac:dyDescent="0.25">
      <c r="A15">
        <f>(-421.89--434.76)*0.2554</f>
        <v>3.2869980000000014</v>
      </c>
      <c r="B15">
        <f>(-431.36--444.12)*0.2554</f>
        <v>3.258903999999998</v>
      </c>
      <c r="H15">
        <f>(-494.48--504.8)*0.2554</f>
        <v>2.6357279999999985</v>
      </c>
      <c r="I15">
        <f>(-506.4--514.92)*0.2554</f>
        <v>2.1760079999999955</v>
      </c>
      <c r="O15">
        <f>(-527.58--534.76)*0.2554</f>
        <v>1.8337719999999873</v>
      </c>
      <c r="P15">
        <f>(-536.62--543.01)*0.2554</f>
        <v>1.6320059999999965</v>
      </c>
    </row>
    <row r="17" spans="1:18" x14ac:dyDescent="0.25">
      <c r="A17" t="s">
        <v>17</v>
      </c>
      <c r="B17" t="s">
        <v>18</v>
      </c>
      <c r="C17" t="s">
        <v>15</v>
      </c>
      <c r="D17" t="s">
        <v>16</v>
      </c>
      <c r="H17" t="s">
        <v>17</v>
      </c>
      <c r="I17" t="s">
        <v>18</v>
      </c>
      <c r="J17" t="s">
        <v>15</v>
      </c>
      <c r="K17" t="s">
        <v>16</v>
      </c>
      <c r="O17" t="s">
        <v>17</v>
      </c>
      <c r="P17" t="s">
        <v>18</v>
      </c>
      <c r="Q17" t="s">
        <v>15</v>
      </c>
      <c r="R17" t="s">
        <v>16</v>
      </c>
    </row>
    <row r="18" spans="1:18" x14ac:dyDescent="0.25">
      <c r="A18">
        <f>A12*SIN((180-C12)*PI()/180) - A15</f>
        <v>11.931470765549893</v>
      </c>
      <c r="B18">
        <f>A12*COS((180-C12)*PI()/180) - B15</f>
        <v>10.896198478141105</v>
      </c>
      <c r="C18">
        <f>SQRT((SIN((180-C12)*PI()/180)*B12)^2 + (A12*COS((180-C12)*PI()/180)*(D12*PI()/180))^2)</f>
        <v>0.54924243797395766</v>
      </c>
      <c r="D18">
        <f>SQRT((COS((180-C12)*PI()/180)*B12)^2 + (A12*SIN((180-C12)*PI()/180)*(D12*PI()/180))^2)</f>
        <v>0.52067191710546834</v>
      </c>
      <c r="H18">
        <f>H12*SIN((180-J12)*PI()/180) - H15</f>
        <v>5.1450912280795054</v>
      </c>
      <c r="I18">
        <f>H12*COS((180-J12)*PI()/180) - I15</f>
        <v>6.8902198858808674</v>
      </c>
      <c r="J18">
        <f>SQRT((SIN((180-J12)*PI()/180)*I12)^2 + (H12*COS((180-J12)*PI()/180)*(K12*PI()/180))^2)</f>
        <v>0.52818035482093162</v>
      </c>
      <c r="K18">
        <f>SQRT((COS((180-J12)*PI()/180)*I12)^2 + (H12*SIN((180-J12)*PI()/180)*(K12*PI()/180))^2)</f>
        <v>0.46141226106507566</v>
      </c>
      <c r="O18">
        <f>O12*SIN((180-Q12)*PI()/180) - O15</f>
        <v>-10.810264471191841</v>
      </c>
      <c r="P18">
        <f>O12*COS((180-Q12)*PI()/180) - P15</f>
        <v>-10.57579185298327</v>
      </c>
      <c r="Q18">
        <f>SQRT((SIN((180-Q12)*PI()/180)*P12)^2 + (O12*COS((180-Q12)*PI()/180)*(R12*PI()/180))^2)</f>
        <v>0.32667227187206205</v>
      </c>
      <c r="R18">
        <f>SQRT((COS((180-Q12)*PI()/180)*P12)^2 + (O12*SIN((180-Q12)*PI()/180)*(R12*PI()/180))^2)</f>
        <v>0.3265692735464526</v>
      </c>
    </row>
    <row r="20" spans="1:18" x14ac:dyDescent="0.25">
      <c r="A20" t="s">
        <v>14</v>
      </c>
      <c r="B20" t="s">
        <v>1</v>
      </c>
      <c r="H20" t="s">
        <v>14</v>
      </c>
      <c r="I20" t="s">
        <v>1</v>
      </c>
      <c r="O20" t="s">
        <v>14</v>
      </c>
      <c r="P20" t="s">
        <v>1</v>
      </c>
    </row>
    <row r="21" spans="1:18" x14ac:dyDescent="0.25">
      <c r="A21">
        <f>SQRT((A18)^2 + (B18)^2)</f>
        <v>16.15819098489111</v>
      </c>
      <c r="B21">
        <f>SQRT((A18/A21*C18)^2 + (B18/A21*D18)^2)</f>
        <v>0.53643891960594825</v>
      </c>
      <c r="H21">
        <f>SQRT((H18)^2 + (I18)^2)</f>
        <v>8.5992496080209708</v>
      </c>
      <c r="I21">
        <f>SQRT((H18/H21*J18)^2 + (I18/H21*K18)^2)</f>
        <v>0.48636869307077518</v>
      </c>
      <c r="O21">
        <f>SQRT((O18)^2 + (P18)^2)</f>
        <v>15.123134306576132</v>
      </c>
      <c r="P21">
        <f>SQRT((O18/O21*Q18)^2 + (P18/O21*R18)^2)</f>
        <v>0.32662190588545037</v>
      </c>
    </row>
    <row r="23" spans="1:18" x14ac:dyDescent="0.25">
      <c r="A23" t="s">
        <v>19</v>
      </c>
      <c r="B23" t="s">
        <v>1</v>
      </c>
      <c r="H23" t="s">
        <v>19</v>
      </c>
      <c r="I23" t="s">
        <v>1</v>
      </c>
      <c r="O23" t="s">
        <v>19</v>
      </c>
      <c r="P23" t="s">
        <v>1</v>
      </c>
    </row>
    <row r="24" spans="1:18" x14ac:dyDescent="0.25">
      <c r="A24">
        <f>A21/E3</f>
        <v>2.3083129978415871</v>
      </c>
      <c r="B24">
        <f>A24*SQRT((B21/A21)^2 + (F3/E3)^2)</f>
        <v>0.33854658168238044</v>
      </c>
      <c r="H24">
        <f>H21/L3</f>
        <v>1.4332082680034952</v>
      </c>
      <c r="I24">
        <f>H24*SQRT((I21/H21)^2 + (M3/L3)^2)</f>
        <v>0.25224769820957027</v>
      </c>
      <c r="O24">
        <f>O21/S3</f>
        <v>3.0246268613152263</v>
      </c>
      <c r="P24">
        <f>O24*SQRT((P21/O21)^2 + (T3/S3)^2)</f>
        <v>0.60844225755921466</v>
      </c>
    </row>
    <row r="26" spans="1:18" x14ac:dyDescent="0.25">
      <c r="A26" s="1" t="s">
        <v>20</v>
      </c>
      <c r="B26" s="1" t="s">
        <v>1</v>
      </c>
      <c r="H26" s="1" t="s">
        <v>20</v>
      </c>
      <c r="I26" s="1" t="s">
        <v>1</v>
      </c>
      <c r="O26" s="1" t="s">
        <v>20</v>
      </c>
      <c r="P26" s="1" t="s">
        <v>1</v>
      </c>
    </row>
    <row r="27" spans="1:18" x14ac:dyDescent="0.25">
      <c r="A27">
        <f>A24/0.46</f>
        <v>5.0180717344382328</v>
      </c>
      <c r="B27">
        <f>B24/0.46</f>
        <v>0.73597082974430528</v>
      </c>
      <c r="C27" t="s">
        <v>23</v>
      </c>
      <c r="H27">
        <f>H24/0.46</f>
        <v>3.115670147833685</v>
      </c>
      <c r="I27">
        <f>I24/0.46</f>
        <v>0.54836456132515277</v>
      </c>
      <c r="J27" t="s">
        <v>23</v>
      </c>
      <c r="O27">
        <f>O24/0.46</f>
        <v>6.5752757854678832</v>
      </c>
      <c r="P27">
        <f>P24/0.46</f>
        <v>1.3227005599113362</v>
      </c>
      <c r="Q27" t="s">
        <v>23</v>
      </c>
    </row>
    <row r="29" spans="1:18" x14ac:dyDescent="0.25">
      <c r="A29" s="1" t="s">
        <v>21</v>
      </c>
      <c r="B29" s="1" t="s">
        <v>1</v>
      </c>
      <c r="H29" s="1" t="s">
        <v>21</v>
      </c>
      <c r="I29" s="1" t="s">
        <v>1</v>
      </c>
      <c r="O29" s="1" t="s">
        <v>21</v>
      </c>
      <c r="P29" s="1" t="s">
        <v>1</v>
      </c>
    </row>
    <row r="30" spans="1:18" x14ac:dyDescent="0.25">
      <c r="A30">
        <f>A24/0.77</f>
        <v>2.9978090881059574</v>
      </c>
      <c r="B30">
        <f>B24/0.77</f>
        <v>0.43967088530179277</v>
      </c>
      <c r="C30" t="s">
        <v>23</v>
      </c>
      <c r="H30">
        <f>H24/0.77</f>
        <v>1.8613094389655782</v>
      </c>
      <c r="I30">
        <f>I24/0.77</f>
        <v>0.32759441325918215</v>
      </c>
      <c r="J30" t="s">
        <v>23</v>
      </c>
      <c r="O30">
        <f>O24/0.77</f>
        <v>3.9280868328769172</v>
      </c>
      <c r="P30">
        <f>P24/0.77</f>
        <v>0.79018475007690214</v>
      </c>
      <c r="Q30" t="s">
        <v>23</v>
      </c>
    </row>
    <row r="32" spans="1:18" x14ac:dyDescent="0.25">
      <c r="A32" s="1" t="s">
        <v>22</v>
      </c>
      <c r="B32" s="1" t="s">
        <v>1</v>
      </c>
      <c r="H32" s="1" t="s">
        <v>22</v>
      </c>
      <c r="I32" s="1" t="s">
        <v>1</v>
      </c>
      <c r="O32" s="1" t="s">
        <v>22</v>
      </c>
      <c r="P32" s="1" t="s">
        <v>1</v>
      </c>
    </row>
    <row r="33" spans="1:17" x14ac:dyDescent="0.25">
      <c r="A33">
        <f>A24/0.97</f>
        <v>2.3797041214861725</v>
      </c>
      <c r="B33">
        <f>B24/0.97</f>
        <v>0.34901709451791801</v>
      </c>
      <c r="C33" t="s">
        <v>23</v>
      </c>
      <c r="H33">
        <f>H24/0.97</f>
        <v>1.4775342969108198</v>
      </c>
      <c r="I33">
        <f>I24/0.97</f>
        <v>0.26004917341192813</v>
      </c>
      <c r="J33" t="s">
        <v>23</v>
      </c>
      <c r="O33">
        <f>O24/0.97</f>
        <v>3.11817202197446</v>
      </c>
      <c r="P33">
        <f>P24/0.97</f>
        <v>0.62726005933939655</v>
      </c>
      <c r="Q33" t="s">
        <v>23</v>
      </c>
    </row>
    <row r="35" spans="1:17" x14ac:dyDescent="0.25">
      <c r="A35" s="1" t="s">
        <v>24</v>
      </c>
      <c r="B35" s="1" t="s">
        <v>1</v>
      </c>
      <c r="H35" s="1" t="s">
        <v>28</v>
      </c>
      <c r="I35" s="1" t="s">
        <v>1</v>
      </c>
      <c r="O35" s="1" t="s">
        <v>32</v>
      </c>
      <c r="P35" s="1" t="s">
        <v>1</v>
      </c>
    </row>
    <row r="36" spans="1:17" x14ac:dyDescent="0.25">
      <c r="A36">
        <v>7.58</v>
      </c>
      <c r="B36">
        <f>($A$45-A36)^2</f>
        <v>0.1155999999999999</v>
      </c>
      <c r="H36">
        <v>10.73</v>
      </c>
      <c r="I36">
        <f>($H$45-H36)^2</f>
        <v>3.9999999999998294E-4</v>
      </c>
      <c r="O36">
        <v>11</v>
      </c>
      <c r="P36">
        <f t="shared" ref="P36:P41" si="6">($O$45-O36)^2</f>
        <v>2.4025000000000352E-2</v>
      </c>
    </row>
    <row r="37" spans="1:17" x14ac:dyDescent="0.25">
      <c r="A37">
        <v>6.74</v>
      </c>
      <c r="B37">
        <f t="shared" ref="B37:B42" si="7">($A$45-A37)^2</f>
        <v>0.25</v>
      </c>
      <c r="H37">
        <v>11.45</v>
      </c>
      <c r="I37">
        <f t="shared" ref="I37:I42" si="8">($H$45-H37)^2</f>
        <v>0.54759999999999764</v>
      </c>
      <c r="O37">
        <v>11.09</v>
      </c>
      <c r="P37">
        <f t="shared" si="6"/>
        <v>4.2250000000001661E-3</v>
      </c>
    </row>
    <row r="38" spans="1:17" x14ac:dyDescent="0.25">
      <c r="A38">
        <v>6.9</v>
      </c>
      <c r="B38">
        <f t="shared" si="7"/>
        <v>0.1155999999999999</v>
      </c>
      <c r="H38">
        <v>9.81</v>
      </c>
      <c r="I38">
        <f t="shared" si="8"/>
        <v>0.81000000000000061</v>
      </c>
      <c r="O38">
        <v>10.91</v>
      </c>
      <c r="P38">
        <f t="shared" si="6"/>
        <v>6.0025000000000488E-2</v>
      </c>
    </row>
    <row r="39" spans="1:17" x14ac:dyDescent="0.25">
      <c r="A39">
        <v>8.2899999999999991</v>
      </c>
      <c r="B39">
        <f t="shared" si="7"/>
        <v>1.1024999999999978</v>
      </c>
      <c r="H39">
        <v>9.2100000000000009</v>
      </c>
      <c r="I39">
        <f t="shared" si="8"/>
        <v>2.25</v>
      </c>
      <c r="O39">
        <v>10.87</v>
      </c>
      <c r="P39">
        <f t="shared" si="6"/>
        <v>8.1225000000001088E-2</v>
      </c>
    </row>
    <row r="40" spans="1:17" x14ac:dyDescent="0.25">
      <c r="A40">
        <v>6.7</v>
      </c>
      <c r="B40">
        <f t="shared" si="7"/>
        <v>0.29160000000000003</v>
      </c>
      <c r="H40">
        <v>10.27</v>
      </c>
      <c r="I40">
        <f t="shared" si="8"/>
        <v>0.19360000000000113</v>
      </c>
      <c r="O40">
        <v>11.05</v>
      </c>
      <c r="P40">
        <f t="shared" si="6"/>
        <v>1.102500000000009E-2</v>
      </c>
    </row>
    <row r="41" spans="1:17" x14ac:dyDescent="0.25">
      <c r="A41">
        <v>8.02</v>
      </c>
      <c r="B41">
        <f t="shared" si="7"/>
        <v>0.60839999999999905</v>
      </c>
      <c r="H41">
        <v>10.34</v>
      </c>
      <c r="I41">
        <f t="shared" si="8"/>
        <v>0.13690000000000074</v>
      </c>
      <c r="O41">
        <v>10.97</v>
      </c>
      <c r="P41">
        <f t="shared" si="6"/>
        <v>3.4225000000000186E-2</v>
      </c>
    </row>
    <row r="42" spans="1:17" x14ac:dyDescent="0.25">
      <c r="A42">
        <v>6.9</v>
      </c>
      <c r="B42">
        <f t="shared" si="7"/>
        <v>0.1155999999999999</v>
      </c>
      <c r="H42">
        <v>10.69</v>
      </c>
      <c r="I42">
        <f t="shared" si="8"/>
        <v>4.0000000000005401E-4</v>
      </c>
      <c r="O42">
        <v>11.31</v>
      </c>
      <c r="P42">
        <f>($O$45-O42)^2</f>
        <v>2.4024999999999803E-2</v>
      </c>
    </row>
    <row r="44" spans="1:17" x14ac:dyDescent="0.25">
      <c r="A44" t="s">
        <v>6</v>
      </c>
      <c r="B44" t="s">
        <v>11</v>
      </c>
      <c r="H44" t="s">
        <v>6</v>
      </c>
      <c r="I44" t="s">
        <v>11</v>
      </c>
      <c r="O44" t="s">
        <v>6</v>
      </c>
      <c r="P44" t="s">
        <v>11</v>
      </c>
    </row>
    <row r="45" spans="1:17" x14ac:dyDescent="0.25">
      <c r="A45">
        <f>AVERAGE(A36,A42)</f>
        <v>7.24</v>
      </c>
      <c r="B45">
        <f>SQRT(AVERAGE(B36:B42))</f>
        <v>0.60936735343187765</v>
      </c>
      <c r="H45">
        <f>AVERAGE(H36,H42)</f>
        <v>10.71</v>
      </c>
      <c r="I45">
        <f>SQRT(AVERAGE(I36:I42))</f>
        <v>0.75013332148358802</v>
      </c>
      <c r="O45">
        <f>AVERAGE(O36,O42)</f>
        <v>11.155000000000001</v>
      </c>
      <c r="P45">
        <f>SQRT(AVERAGE(P36:P42))</f>
        <v>0.1846908614028171</v>
      </c>
    </row>
    <row r="47" spans="1:17" x14ac:dyDescent="0.25">
      <c r="A47" s="1" t="s">
        <v>25</v>
      </c>
      <c r="B47" s="1" t="s">
        <v>1</v>
      </c>
      <c r="H47" s="1" t="s">
        <v>29</v>
      </c>
      <c r="I47" s="1" t="s">
        <v>1</v>
      </c>
      <c r="O47" s="1" t="s">
        <v>33</v>
      </c>
      <c r="P47" s="1" t="s">
        <v>1</v>
      </c>
    </row>
    <row r="48" spans="1:17" x14ac:dyDescent="0.25">
      <c r="A48">
        <v>8.59</v>
      </c>
      <c r="B48">
        <f>($A$57-A48)^2</f>
        <v>3.0625000000000249E-2</v>
      </c>
      <c r="H48">
        <v>10.119999999999999</v>
      </c>
      <c r="I48">
        <f>($H$57-H48)^2</f>
        <v>6.2500000000001779E-4</v>
      </c>
      <c r="O48">
        <v>11.7</v>
      </c>
      <c r="P48">
        <f>($O$57-O48)^2</f>
        <v>8.1225000000000075E-2</v>
      </c>
    </row>
    <row r="49" spans="1:16" x14ac:dyDescent="0.25">
      <c r="A49">
        <v>7.8</v>
      </c>
      <c r="B49">
        <f t="shared" ref="B49:B54" si="9">($A$57-A49)^2</f>
        <v>0.93122500000000141</v>
      </c>
      <c r="H49">
        <v>9.26</v>
      </c>
      <c r="I49">
        <f t="shared" ref="I49:I54" si="10">($H$57-H49)^2</f>
        <v>0.78322499999999962</v>
      </c>
      <c r="O49">
        <v>11.19</v>
      </c>
      <c r="P49">
        <f t="shared" ref="P49:P54" si="11">($O$57-O49)^2</f>
        <v>5.0624999999999837E-2</v>
      </c>
    </row>
    <row r="50" spans="1:16" x14ac:dyDescent="0.25">
      <c r="A50">
        <v>7.67</v>
      </c>
      <c r="B50">
        <f t="shared" si="9"/>
        <v>1.1990250000000013</v>
      </c>
      <c r="H50">
        <v>10.5</v>
      </c>
      <c r="I50">
        <f t="shared" si="10"/>
        <v>0.1260250000000003</v>
      </c>
      <c r="O50">
        <v>11.78</v>
      </c>
      <c r="P50">
        <f t="shared" si="11"/>
        <v>0.13322500000000015</v>
      </c>
    </row>
    <row r="51" spans="1:16" x14ac:dyDescent="0.25">
      <c r="A51">
        <v>7.87</v>
      </c>
      <c r="B51">
        <f t="shared" si="9"/>
        <v>0.80102500000000088</v>
      </c>
      <c r="H51">
        <v>10.11</v>
      </c>
      <c r="I51">
        <f t="shared" si="10"/>
        <v>1.2250000000000099E-3</v>
      </c>
      <c r="O51">
        <v>10.52</v>
      </c>
      <c r="P51">
        <f t="shared" si="11"/>
        <v>0.80102499999999921</v>
      </c>
    </row>
    <row r="52" spans="1:16" x14ac:dyDescent="0.25">
      <c r="A52">
        <v>8.5</v>
      </c>
      <c r="B52">
        <f t="shared" si="9"/>
        <v>7.0225000000000301E-2</v>
      </c>
      <c r="H52">
        <v>9.42</v>
      </c>
      <c r="I52">
        <f t="shared" si="10"/>
        <v>0.52562499999999945</v>
      </c>
      <c r="O52">
        <v>11.21</v>
      </c>
      <c r="P52">
        <f t="shared" si="11"/>
        <v>4.2024999999999299E-2</v>
      </c>
    </row>
    <row r="53" spans="1:16" x14ac:dyDescent="0.25">
      <c r="A53">
        <v>9.6</v>
      </c>
      <c r="B53">
        <f t="shared" si="9"/>
        <v>0.69722499999999843</v>
      </c>
      <c r="H53">
        <v>10.67</v>
      </c>
      <c r="I53">
        <f t="shared" si="10"/>
        <v>0.2756250000000004</v>
      </c>
      <c r="O53">
        <v>11.14</v>
      </c>
      <c r="P53">
        <f t="shared" si="11"/>
        <v>7.5624999999999221E-2</v>
      </c>
    </row>
    <row r="54" spans="1:16" x14ac:dyDescent="0.25">
      <c r="A54">
        <v>8.94</v>
      </c>
      <c r="B54">
        <f t="shared" si="9"/>
        <v>3.0624999999999628E-2</v>
      </c>
      <c r="H54">
        <v>10.17</v>
      </c>
      <c r="I54">
        <f t="shared" si="10"/>
        <v>6.2500000000001779E-4</v>
      </c>
      <c r="O54">
        <v>11.13</v>
      </c>
      <c r="P54">
        <f t="shared" si="11"/>
        <v>8.1224999999999062E-2</v>
      </c>
    </row>
    <row r="56" spans="1:16" x14ac:dyDescent="0.25">
      <c r="A56" t="s">
        <v>6</v>
      </c>
      <c r="B56" t="s">
        <v>11</v>
      </c>
      <c r="H56" t="s">
        <v>6</v>
      </c>
      <c r="I56" t="s">
        <v>11</v>
      </c>
      <c r="O56" t="s">
        <v>6</v>
      </c>
      <c r="P56" t="s">
        <v>11</v>
      </c>
    </row>
    <row r="57" spans="1:16" x14ac:dyDescent="0.25">
      <c r="A57">
        <f>AVERAGE(A48,A54)</f>
        <v>8.7650000000000006</v>
      </c>
      <c r="B57">
        <f>SQRT(AVERAGE(B48:B54))</f>
        <v>0.73289786854259986</v>
      </c>
      <c r="H57">
        <f>AVERAGE(H48,H54)</f>
        <v>10.145</v>
      </c>
      <c r="I57">
        <f>SQRT(AVERAGE(I48:I54))</f>
        <v>0.49468243781815652</v>
      </c>
      <c r="O57">
        <f>AVERAGE(O48,O54)</f>
        <v>11.414999999999999</v>
      </c>
      <c r="P57">
        <f>SQRT(AVERAGE(P48:P54))</f>
        <v>0.42510082837570878</v>
      </c>
    </row>
    <row r="59" spans="1:16" x14ac:dyDescent="0.25">
      <c r="A59" s="1" t="s">
        <v>26</v>
      </c>
      <c r="B59" s="1" t="s">
        <v>1</v>
      </c>
      <c r="H59" s="1" t="s">
        <v>30</v>
      </c>
      <c r="I59" s="1" t="s">
        <v>1</v>
      </c>
      <c r="O59" s="1" t="s">
        <v>34</v>
      </c>
      <c r="P59" s="1" t="s">
        <v>1</v>
      </c>
    </row>
    <row r="60" spans="1:16" x14ac:dyDescent="0.25">
      <c r="A60">
        <v>13.05</v>
      </c>
      <c r="B60">
        <f>($A$69-A60)^2</f>
        <v>0.41602499999999942</v>
      </c>
      <c r="H60">
        <v>11.194000000000001</v>
      </c>
      <c r="I60">
        <f>($H$69-H60)^2</f>
        <v>7.2899999999995928E-4</v>
      </c>
      <c r="O60">
        <v>11.44</v>
      </c>
      <c r="P60">
        <f t="shared" ref="P60:P65" si="12">($O$69-O60)^2</f>
        <v>8.9999999999999358E-2</v>
      </c>
    </row>
    <row r="61" spans="1:16" x14ac:dyDescent="0.25">
      <c r="A61">
        <v>11.01</v>
      </c>
      <c r="B61">
        <f t="shared" ref="B61:B66" si="13">($A$69-A61)^2</f>
        <v>1.9460250000000037</v>
      </c>
      <c r="H61">
        <v>12.47</v>
      </c>
      <c r="I61">
        <f t="shared" ref="I61:I66" si="14">($H$69-H61)^2</f>
        <v>1.6978089999999975</v>
      </c>
      <c r="O61">
        <v>11.66</v>
      </c>
      <c r="P61">
        <f t="shared" si="12"/>
        <v>0.27039999999999953</v>
      </c>
    </row>
    <row r="62" spans="1:16" x14ac:dyDescent="0.25">
      <c r="A62">
        <v>13.85</v>
      </c>
      <c r="B62">
        <f t="shared" si="13"/>
        <v>2.0880249999999956</v>
      </c>
      <c r="H62">
        <v>11.7</v>
      </c>
      <c r="I62">
        <f t="shared" si="14"/>
        <v>0.28408899999999754</v>
      </c>
      <c r="O62">
        <v>11.05</v>
      </c>
      <c r="P62">
        <f t="shared" si="12"/>
        <v>8.0999999999999753E-3</v>
      </c>
    </row>
    <row r="63" spans="1:16" x14ac:dyDescent="0.25">
      <c r="A63">
        <v>13.15</v>
      </c>
      <c r="B63">
        <f t="shared" si="13"/>
        <v>0.55502499999999888</v>
      </c>
      <c r="H63">
        <v>11.41</v>
      </c>
      <c r="I63">
        <f t="shared" si="14"/>
        <v>5.9048999999999296E-2</v>
      </c>
      <c r="O63">
        <v>11.78</v>
      </c>
      <c r="P63">
        <f t="shared" si="12"/>
        <v>0.40959999999999847</v>
      </c>
    </row>
    <row r="64" spans="1:16" x14ac:dyDescent="0.25">
      <c r="A64">
        <v>11.76</v>
      </c>
      <c r="B64">
        <f t="shared" si="13"/>
        <v>0.41602500000000175</v>
      </c>
      <c r="H64">
        <v>11.34</v>
      </c>
      <c r="I64">
        <f t="shared" si="14"/>
        <v>2.9928999999999401E-2</v>
      </c>
      <c r="O64">
        <v>10.78</v>
      </c>
      <c r="P64">
        <f t="shared" si="12"/>
        <v>0.12960000000000088</v>
      </c>
    </row>
    <row r="65" spans="1:16" x14ac:dyDescent="0.25">
      <c r="A65">
        <v>13.09</v>
      </c>
      <c r="B65">
        <f t="shared" si="13"/>
        <v>0.46922499999999823</v>
      </c>
      <c r="H65">
        <v>10.42</v>
      </c>
      <c r="I65">
        <f t="shared" si="14"/>
        <v>0.55800900000000253</v>
      </c>
      <c r="O65">
        <v>11.78</v>
      </c>
      <c r="P65">
        <f t="shared" si="12"/>
        <v>0.40959999999999847</v>
      </c>
    </row>
    <row r="66" spans="1:16" x14ac:dyDescent="0.25">
      <c r="A66">
        <v>11.76</v>
      </c>
      <c r="B66">
        <f t="shared" si="13"/>
        <v>0.41602500000000175</v>
      </c>
      <c r="H66">
        <v>11.14</v>
      </c>
      <c r="I66">
        <f t="shared" si="14"/>
        <v>7.2900000000005523E-4</v>
      </c>
      <c r="O66">
        <v>10.84</v>
      </c>
      <c r="P66">
        <f>($O$69-O66)^2</f>
        <v>9.0000000000000427E-2</v>
      </c>
    </row>
    <row r="68" spans="1:16" x14ac:dyDescent="0.25">
      <c r="A68" t="s">
        <v>6</v>
      </c>
      <c r="B68" t="s">
        <v>11</v>
      </c>
      <c r="H68" t="s">
        <v>6</v>
      </c>
      <c r="I68" t="s">
        <v>11</v>
      </c>
      <c r="O68" t="s">
        <v>6</v>
      </c>
      <c r="P68" t="s">
        <v>11</v>
      </c>
    </row>
    <row r="69" spans="1:16" x14ac:dyDescent="0.25">
      <c r="A69">
        <f>AVERAGE(A60,A66)</f>
        <v>12.405000000000001</v>
      </c>
      <c r="B69">
        <f>SQRT(AVERAGE(B60:B66))</f>
        <v>0.94916316525964817</v>
      </c>
      <c r="H69">
        <f>AVERAGE(H60,H66)</f>
        <v>11.167000000000002</v>
      </c>
      <c r="I69">
        <f>SQRT(AVERAGE(I60:I66))</f>
        <v>0.61299533906407899</v>
      </c>
      <c r="O69">
        <f>AVERAGE(O60,O66)</f>
        <v>11.14</v>
      </c>
      <c r="P69">
        <f>SQRT(AVERAGE(P60:P66))</f>
        <v>0.44837802928205206</v>
      </c>
    </row>
    <row r="71" spans="1:16" x14ac:dyDescent="0.25">
      <c r="A71" s="1" t="s">
        <v>27</v>
      </c>
      <c r="B71" s="1" t="s">
        <v>1</v>
      </c>
      <c r="H71" s="1" t="s">
        <v>31</v>
      </c>
      <c r="I71" s="1" t="s">
        <v>1</v>
      </c>
      <c r="O71" s="1" t="s">
        <v>35</v>
      </c>
      <c r="P71" s="1" t="s">
        <v>1</v>
      </c>
    </row>
    <row r="72" spans="1:16" x14ac:dyDescent="0.25">
      <c r="A72">
        <v>18.53</v>
      </c>
      <c r="B72">
        <f>($A$81-A72)^2</f>
        <v>4.2024999999999299E-2</v>
      </c>
      <c r="H72">
        <v>10.57</v>
      </c>
      <c r="I72">
        <f>($H$81-H72)^2</f>
        <v>0.1155999999999999</v>
      </c>
      <c r="O72">
        <v>11.29</v>
      </c>
      <c r="P72">
        <f t="shared" ref="P72:P77" si="15">($O$81-O72)^2</f>
        <v>3.6099999999999813E-2</v>
      </c>
    </row>
    <row r="73" spans="1:16" x14ac:dyDescent="0.25">
      <c r="A73">
        <v>18.98</v>
      </c>
      <c r="B73">
        <f t="shared" ref="B73:B78" si="16">($A$81-A73)^2</f>
        <v>6.0025000000000488E-2</v>
      </c>
      <c r="H73">
        <v>10.69</v>
      </c>
      <c r="I73">
        <f t="shared" ref="I73:I78" si="17">($H$81-H73)^2</f>
        <v>4.8400000000000283E-2</v>
      </c>
      <c r="O73">
        <v>11.91</v>
      </c>
      <c r="P73">
        <f t="shared" si="15"/>
        <v>0.65610000000000079</v>
      </c>
    </row>
    <row r="74" spans="1:16" x14ac:dyDescent="0.25">
      <c r="A74">
        <v>18.73</v>
      </c>
      <c r="B74">
        <f t="shared" si="16"/>
        <v>2.4999999999990054E-5</v>
      </c>
      <c r="H74">
        <v>11.65</v>
      </c>
      <c r="I74">
        <f t="shared" si="17"/>
        <v>0.54760000000000031</v>
      </c>
      <c r="O74">
        <v>11.25</v>
      </c>
      <c r="P74">
        <f t="shared" si="15"/>
        <v>2.2500000000000107E-2</v>
      </c>
    </row>
    <row r="75" spans="1:16" x14ac:dyDescent="0.25">
      <c r="A75">
        <v>19.36</v>
      </c>
      <c r="B75">
        <f t="shared" si="16"/>
        <v>0.390625</v>
      </c>
      <c r="H75">
        <v>10.3</v>
      </c>
      <c r="I75">
        <f t="shared" si="17"/>
        <v>0.37209999999999932</v>
      </c>
      <c r="O75">
        <v>11.76</v>
      </c>
      <c r="P75">
        <f t="shared" si="15"/>
        <v>0.43560000000000021</v>
      </c>
    </row>
    <row r="76" spans="1:16" x14ac:dyDescent="0.25">
      <c r="A76">
        <v>19.149999999999999</v>
      </c>
      <c r="B76">
        <f t="shared" si="16"/>
        <v>0.1722249999999993</v>
      </c>
      <c r="H76">
        <v>10.57</v>
      </c>
      <c r="I76">
        <f t="shared" si="17"/>
        <v>0.1155999999999999</v>
      </c>
      <c r="O76">
        <v>11.14</v>
      </c>
      <c r="P76">
        <f t="shared" si="15"/>
        <v>1.6000000000000738E-3</v>
      </c>
    </row>
    <row r="77" spans="1:16" x14ac:dyDescent="0.25">
      <c r="A77">
        <v>18.350000000000001</v>
      </c>
      <c r="B77">
        <f t="shared" si="16"/>
        <v>0.14822499999999847</v>
      </c>
      <c r="H77">
        <v>10.84</v>
      </c>
      <c r="I77">
        <f t="shared" si="17"/>
        <v>4.9000000000000397E-3</v>
      </c>
      <c r="O77">
        <v>11.34</v>
      </c>
      <c r="P77">
        <f t="shared" si="15"/>
        <v>5.7600000000000103E-2</v>
      </c>
    </row>
    <row r="78" spans="1:16" x14ac:dyDescent="0.25">
      <c r="A78">
        <v>18.940000000000001</v>
      </c>
      <c r="B78">
        <f t="shared" si="16"/>
        <v>4.2025000000000756E-2</v>
      </c>
      <c r="H78">
        <v>11.25</v>
      </c>
      <c r="I78">
        <f t="shared" si="17"/>
        <v>0.1155999999999999</v>
      </c>
      <c r="O78">
        <v>10.91</v>
      </c>
      <c r="P78">
        <f>($O$81-O78)^2</f>
        <v>3.6099999999999813E-2</v>
      </c>
    </row>
    <row r="80" spans="1:16" x14ac:dyDescent="0.25">
      <c r="A80" t="s">
        <v>6</v>
      </c>
      <c r="B80" t="s">
        <v>11</v>
      </c>
      <c r="H80" t="s">
        <v>6</v>
      </c>
      <c r="I80" t="s">
        <v>11</v>
      </c>
      <c r="O80" t="s">
        <v>6</v>
      </c>
      <c r="P80" t="s">
        <v>11</v>
      </c>
    </row>
    <row r="81" spans="1:16" x14ac:dyDescent="0.25">
      <c r="A81">
        <f>AVERAGE(A72,A78)</f>
        <v>18.734999999999999</v>
      </c>
      <c r="B81">
        <f>SQRT(AVERAGE(B72:B78))</f>
        <v>0.34952518813793221</v>
      </c>
      <c r="H81">
        <f>AVERAGE(H72,H78)</f>
        <v>10.91</v>
      </c>
      <c r="I81">
        <f>SQRT(AVERAGE(I72:I78))</f>
        <v>0.43421521984248446</v>
      </c>
      <c r="O81">
        <f>AVERAGE(O72,O78)</f>
        <v>11.1</v>
      </c>
      <c r="P81">
        <f>SQRT(AVERAGE(P72:P78))</f>
        <v>0.42183273597820414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Steigerwald</dc:creator>
  <cp:lastModifiedBy>Ian Steigerwald</cp:lastModifiedBy>
  <dcterms:created xsi:type="dcterms:W3CDTF">2015-06-05T18:17:20Z</dcterms:created>
  <dcterms:modified xsi:type="dcterms:W3CDTF">2025-08-04T18:30:26Z</dcterms:modified>
</cp:coreProperties>
</file>