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28AEC87A-D751-4DD8-8821-9B43EE72C1EB}" xr6:coauthVersionLast="36" xr6:coauthVersionMax="36" xr10:uidLastSave="{00000000-0000-0000-0000-000000000000}"/>
  <bookViews>
    <workbookView xWindow="0" yWindow="0" windowWidth="19200" windowHeight="6930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D10" i="3" l="1"/>
  <c r="B2" i="3"/>
  <c r="L17" i="10"/>
  <c r="L18" i="10"/>
  <c r="L19" i="10"/>
  <c r="L20" i="10"/>
  <c r="L21" i="10"/>
  <c r="L22" i="10"/>
  <c r="L23" i="10"/>
  <c r="L24" i="10"/>
  <c r="L25" i="10"/>
  <c r="L16" i="10"/>
  <c r="L7" i="10"/>
  <c r="L8" i="10"/>
  <c r="L9" i="10"/>
  <c r="L10" i="10"/>
  <c r="L11" i="10"/>
  <c r="L12" i="10"/>
  <c r="L13" i="10"/>
  <c r="L14" i="10"/>
  <c r="L15" i="10"/>
  <c r="L6" i="10"/>
  <c r="L5" i="10"/>
  <c r="L4" i="10"/>
  <c r="L3" i="10"/>
  <c r="L2" i="10"/>
  <c r="B26" i="1" l="1"/>
  <c r="P3" i="1"/>
  <c r="G26" i="10" l="1"/>
  <c r="E6" i="3" l="1"/>
  <c r="E4" i="3"/>
  <c r="E3" i="3"/>
  <c r="E2" i="3"/>
  <c r="BR97" i="6" l="1"/>
  <c r="BP97" i="6"/>
  <c r="BO97" i="6"/>
  <c r="BN97" i="6"/>
  <c r="BL97" i="6"/>
  <c r="BK97" i="6"/>
  <c r="T97" i="6"/>
  <c r="R97" i="6"/>
  <c r="J97" i="6"/>
  <c r="G97" i="6"/>
  <c r="F97" i="6"/>
  <c r="E97" i="6"/>
  <c r="D97" i="6"/>
  <c r="C97" i="6"/>
  <c r="C96" i="6"/>
  <c r="C21" i="6"/>
  <c r="C20" i="6"/>
  <c r="C15" i="6"/>
  <c r="C10" i="6"/>
  <c r="C8" i="6"/>
  <c r="C4" i="6"/>
  <c r="G96" i="6"/>
  <c r="E96" i="6"/>
  <c r="R96" i="6" s="1"/>
  <c r="D96" i="6"/>
  <c r="BP96" i="6" l="1"/>
  <c r="BR96" i="6"/>
  <c r="J96" i="6"/>
  <c r="BO96" i="6"/>
  <c r="BN96" i="6"/>
  <c r="BL96" i="6"/>
  <c r="BK96" i="6"/>
  <c r="F96" i="6"/>
  <c r="T96" i="6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C10" i="3"/>
  <c r="L15" i="1" l="1"/>
  <c r="L16" i="1"/>
  <c r="L17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" i="9" l="1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B4" i="1"/>
  <c r="N4" i="1" s="1"/>
  <c r="O4" i="1" s="1"/>
  <c r="B2" i="1"/>
  <c r="N2" i="1" s="1"/>
  <c r="O2" i="1" s="1"/>
  <c r="B7" i="1"/>
  <c r="N7" i="1" s="1"/>
  <c r="O7" i="1" s="1"/>
  <c r="B5" i="1"/>
  <c r="N5" i="1" s="1"/>
  <c r="O5" i="1" s="1"/>
  <c r="B8" i="1"/>
  <c r="B3" i="1"/>
  <c r="N3" i="1" s="1"/>
  <c r="O3" i="1" s="1"/>
  <c r="B6" i="1"/>
  <c r="N6" i="1" s="1"/>
  <c r="O6" i="1" s="1"/>
  <c r="B46" i="1" l="1"/>
  <c r="B47" i="1" s="1"/>
  <c r="B103" i="6"/>
  <c r="B105" i="6" l="1"/>
  <c r="B106" i="6" s="1"/>
</calcChain>
</file>

<file path=xl/sharedStrings.xml><?xml version="1.0" encoding="utf-8"?>
<sst xmlns="http://schemas.openxmlformats.org/spreadsheetml/2006/main" count="1161" uniqueCount="652">
  <si>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</si>
  <si>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</si>
  <si>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</si>
  <si>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</si>
  <si>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</si>
  <si>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</si>
  <si>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</si>
  <si>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</si>
  <si>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</si>
  <si>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</si>
  <si>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</si>
  <si>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</si>
  <si>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</si>
  <si>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</si>
  <si>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</si>
  <si>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</si>
  <si>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</si>
  <si>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</si>
  <si>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</si>
  <si>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</si>
  <si>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</si>
  <si>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</si>
  <si>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</si>
  <si>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</si>
  <si>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</si>
  <si>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</si>
  <si>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</si>
  <si>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</si>
  <si>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</si>
  <si>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</si>
  <si>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</si>
  <si>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</si>
  <si>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</si>
  <si>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</si>
  <si>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</si>
  <si>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</si>
  <si>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</si>
  <si>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</si>
  <si>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</si>
  <si>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</si>
  <si>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</si>
  <si>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</si>
  <si>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</si>
  <si>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</si>
  <si>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</si>
  <si>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</si>
  <si>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</si>
  <si>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</si>
  <si>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</si>
  <si>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</si>
  <si>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</si>
  <si>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</si>
  <si>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</si>
  <si>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</si>
  <si>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</si>
  <si>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</si>
  <si>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</si>
  <si>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</si>
  <si>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</si>
  <si>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</si>
  <si>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</si>
  <si>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</si>
  <si>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</si>
  <si>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</si>
  <si>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</si>
  <si>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</si>
  <si>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</si>
  <si>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</si>
  <si>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</si>
  <si>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</si>
  <si>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</si>
  <si>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</si>
  <si>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</si>
  <si>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</si>
  <si>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</si>
  <si>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</si>
  <si>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</si>
  <si>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</si>
  <si>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</si>
  <si>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</si>
  <si>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</si>
  <si>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</si>
  <si>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</si>
  <si>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</si>
  <si>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</si>
  <si>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</si>
  <si>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</si>
  <si>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</si>
  <si>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</si>
  <si>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</si>
  <si>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</si>
  <si>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</si>
  <si>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</si>
  <si>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</si>
  <si>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</si>
  <si>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</si>
  <si>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</si>
  <si>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</si>
  <si>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</si>
  <si>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</si>
  <si>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</si>
  <si>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</si>
  <si>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</si>
  <si>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</si>
  <si>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</si>
  <si>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</si>
  <si>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</si>
  <si>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</si>
  <si>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</si>
  <si>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</si>
  <si>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</si>
  <si>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</si>
  <si>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</si>
  <si>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</si>
  <si>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</si>
  <si>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</si>
  <si>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</si>
  <si>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</si>
  <si>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</si>
  <si>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</si>
  <si>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</si>
  <si>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</si>
  <si>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</si>
  <si>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</si>
  <si>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</si>
  <si>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</si>
  <si>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</si>
  <si>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</si>
  <si>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</si>
  <si>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</si>
  <si>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</si>
  <si>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</si>
  <si>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</si>
  <si>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</si>
  <si>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</si>
  <si>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</si>
  <si>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</si>
  <si>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</si>
  <si>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</si>
  <si>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</si>
  <si>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</si>
  <si>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</si>
  <si>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</si>
  <si>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</si>
  <si>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</si>
  <si>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</si>
  <si>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</si>
  <si>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</si>
  <si>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</si>
  <si>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</si>
  <si>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</si>
  <si>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</si>
  <si>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</si>
  <si>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</si>
  <si>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</si>
  <si>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</si>
  <si>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</si>
  <si>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</si>
  <si>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</si>
  <si>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</si>
  <si>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</si>
  <si>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</si>
  <si>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</si>
  <si>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</si>
  <si>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</si>
  <si>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</si>
  <si>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</si>
  <si>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</si>
  <si>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</si>
  <si>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</si>
  <si>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</si>
  <si>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</si>
  <si>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</si>
  <si>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</si>
  <si>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</si>
  <si>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</si>
  <si>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</si>
  <si>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</si>
  <si>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</si>
  <si>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</si>
  <si>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</si>
  <si>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</si>
  <si>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</si>
  <si>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</si>
  <si>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</si>
  <si>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</si>
  <si>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</si>
  <si>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</si>
  <si>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</si>
  <si>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</si>
  <si>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</si>
  <si>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</si>
  <si>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</si>
  <si>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</si>
  <si>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</si>
  <si>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</si>
  <si>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</si>
  <si>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</si>
  <si>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</si>
  <si>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</si>
  <si>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</si>
  <si>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</si>
  <si>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</si>
  <si>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</si>
  <si>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</si>
  <si>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</si>
  <si>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</si>
  <si>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</si>
  <si>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</si>
  <si>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</si>
  <si>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</si>
  <si>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</si>
  <si>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</si>
  <si>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</si>
  <si>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</si>
  <si>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</si>
  <si>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</si>
  <si>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</si>
  <si>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</si>
  <si>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</si>
  <si>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</si>
  <si>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</si>
  <si>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</si>
  <si>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</si>
  <si>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</si>
  <si>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</si>
  <si>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</si>
  <si>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</si>
  <si>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</si>
  <si>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</si>
  <si>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</si>
  <si>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</si>
  <si>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</si>
  <si>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</si>
  <si>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</si>
  <si>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</si>
  <si>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</si>
  <si>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</si>
  <si>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</si>
  <si>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</si>
  <si>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</si>
  <si>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</si>
  <si>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</si>
  <si>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</si>
  <si>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</si>
  <si>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</si>
  <si>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</si>
  <si>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</si>
  <si>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</si>
  <si>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</si>
  <si>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</si>
  <si>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</si>
  <si>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</si>
  <si>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</si>
  <si>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</si>
  <si>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</si>
  <si>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</si>
  <si>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</si>
  <si>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</si>
  <si>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</si>
  <si>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</si>
  <si>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</si>
  <si>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</si>
  <si>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</si>
  <si>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</si>
  <si>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</si>
  <si>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</si>
  <si>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</si>
  <si>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</si>
  <si>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</si>
  <si>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</si>
  <si>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</si>
  <si>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</si>
  <si>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</si>
  <si>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</si>
  <si>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</si>
  <si>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</si>
  <si>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</si>
  <si>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</si>
  <si>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</si>
  <si>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</si>
  <si>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</si>
  <si>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</si>
  <si>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</si>
  <si>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</si>
  <si>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</si>
  <si>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</si>
  <si>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</si>
  <si>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</si>
  <si>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</si>
  <si>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</si>
  <si>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</si>
  <si>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</si>
  <si>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</si>
  <si>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</si>
  <si>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</si>
  <si>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</si>
  <si>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</si>
  <si>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</si>
  <si>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</si>
  <si>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</si>
  <si>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</si>
  <si>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</si>
  <si>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</si>
  <si>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</si>
  <si>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</si>
  <si>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</si>
  <si>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</si>
  <si>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</si>
  <si>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</si>
  <si>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</si>
  <si>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</si>
  <si>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</si>
  <si>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</si>
  <si>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</si>
  <si>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</si>
  <si>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</si>
  <si>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</si>
  <si>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</si>
  <si>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</si>
  <si>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</si>
  <si>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</si>
  <si>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</si>
  <si>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</si>
  <si>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</si>
  <si>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</si>
  <si>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</si>
  <si>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</si>
  <si>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</si>
  <si>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</si>
  <si>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</si>
  <si>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</si>
  <si>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</si>
  <si>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</si>
  <si>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</si>
  <si>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</si>
  <si>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</si>
  <si>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</si>
  <si>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</si>
  <si>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</si>
  <si>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</si>
  <si>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</si>
  <si>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</si>
  <si>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</si>
  <si>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</si>
  <si>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</si>
  <si>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</si>
  <si>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</si>
  <si>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</si>
  <si>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</si>
  <si>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</si>
  <si>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</si>
  <si>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</si>
  <si>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</si>
  <si>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</si>
  <si>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</si>
  <si>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</si>
  <si>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</si>
  <si>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</si>
  <si>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</si>
  <si>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</si>
  <si>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</si>
  <si>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</si>
  <si>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</si>
  <si>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</si>
  <si>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</si>
  <si>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</si>
  <si>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</si>
  <si>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</si>
  <si>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</si>
  <si>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</si>
  <si>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</si>
  <si>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</si>
  <si>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</si>
  <si>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</si>
  <si>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</si>
  <si>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</si>
  <si>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</si>
  <si>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</si>
  <si>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</si>
  <si>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</si>
  <si>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</si>
  <si>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</si>
  <si>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</si>
  <si>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</si>
  <si>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</si>
  <si>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</si>
  <si>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</si>
  <si>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</si>
  <si>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</si>
  <si>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</si>
  <si>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</si>
  <si>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</si>
  <si>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</si>
  <si>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</si>
  <si>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</si>
  <si>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</si>
  <si>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</si>
  <si>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</si>
  <si>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</si>
  <si>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</si>
  <si>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</si>
  <si>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</si>
  <si>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</si>
  <si>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</si>
  <si>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</si>
  <si>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</si>
  <si>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</si>
  <si>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</si>
  <si>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</si>
  <si>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</si>
  <si>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</si>
  <si>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</si>
  <si>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</si>
  <si>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</si>
  <si>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</si>
  <si>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</si>
  <si>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</si>
  <si>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</si>
  <si>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</si>
  <si>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</si>
  <si>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</si>
  <si>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</si>
  <si>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</si>
  <si>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</si>
  <si>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</si>
  <si>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</si>
  <si>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</si>
  <si>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</si>
  <si>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</si>
  <si>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</si>
  <si>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</si>
  <si>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</si>
  <si>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</si>
  <si>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</si>
  <si>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</si>
  <si>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</si>
  <si>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</si>
  <si>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</si>
  <si>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</si>
  <si>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</si>
  <si>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</si>
  <si>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</si>
  <si>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</si>
  <si>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</si>
  <si>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</si>
  <si>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</si>
  <si>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</si>
  <si>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</si>
  <si>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</si>
  <si>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</si>
  <si>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</si>
  <si>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</si>
  <si>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</si>
  <si>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</si>
  <si>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</si>
  <si>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</si>
  <si>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</si>
  <si>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</si>
  <si>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</si>
  <si>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</si>
  <si>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</si>
  <si>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</si>
  <si>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</si>
  <si>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</si>
  <si>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</si>
  <si>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</si>
  <si>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</si>
  <si>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</si>
  <si>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</si>
  <si>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</si>
  <si>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</si>
  <si>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</si>
  <si>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</si>
  <si>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</si>
  <si>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</si>
  <si>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</si>
  <si>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</si>
  <si>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</si>
  <si>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</si>
  <si>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</si>
  <si>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</si>
  <si>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</si>
  <si>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</si>
  <si>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</si>
  <si>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</si>
  <si>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</si>
  <si>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</si>
  <si>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</si>
  <si>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</si>
  <si>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</si>
  <si>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</si>
  <si>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</si>
  <si>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</si>
  <si>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</si>
  <si>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</si>
  <si>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</si>
  <si>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</si>
  <si>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</si>
  <si>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</si>
  <si>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</si>
  <si>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</si>
  <si>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</si>
  <si>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</si>
  <si>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</si>
  <si>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</si>
  <si>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</si>
  <si>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</si>
  <si>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</si>
  <si>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</si>
  <si>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</si>
  <si>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</si>
  <si>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</si>
  <si>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</si>
  <si>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</si>
  <si>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</si>
  <si>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</si>
  <si>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</si>
  <si>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</si>
  <si>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</si>
  <si>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</si>
  <si>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</si>
  <si>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</si>
  <si>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</si>
  <si>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</si>
  <si>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</si>
  <si>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</si>
  <si>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</si>
  <si>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</si>
  <si>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</si>
  <si>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</si>
  <si>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</si>
  <si>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</si>
  <si>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</si>
  <si>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</si>
  <si>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</si>
  <si>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</si>
  <si>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</si>
  <si>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</si>
  <si>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</si>
  <si>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</si>
  <si>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</si>
  <si>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</si>
  <si>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</si>
  <si>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</si>
  <si>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</si>
  <si>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</si>
  <si>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</si>
  <si>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</si>
  <si>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</si>
  <si>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</si>
  <si>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</si>
  <si>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</si>
  <si>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</si>
  <si>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</si>
  <si>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</si>
  <si>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</si>
  <si>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</si>
  <si>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</si>
  <si>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</si>
  <si>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</si>
  <si>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</si>
  <si>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</si>
  <si>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</si>
  <si>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</si>
  <si>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</si>
  <si>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</si>
  <si>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</si>
  <si>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</si>
  <si>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</si>
  <si>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</si>
  <si>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</si>
  <si>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</si>
  <si>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</si>
  <si>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</si>
  <si>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</si>
  <si>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</si>
  <si>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</si>
  <si>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</si>
  <si>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</si>
  <si>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</si>
  <si>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</si>
  <si>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</si>
  <si>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</si>
  <si>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</si>
  <si>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</si>
  <si>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</si>
  <si>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</si>
  <si>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</si>
  <si>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</si>
  <si>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</si>
  <si>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</si>
  <si>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</si>
  <si>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</si>
  <si>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</si>
  <si>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</si>
  <si>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</si>
  <si>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</si>
  <si>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</si>
  <si>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</si>
  <si>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</si>
  <si>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</si>
  <si>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</si>
  <si>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</si>
  <si>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</si>
  <si>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</si>
  <si>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</si>
  <si>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</si>
  <si>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</si>
  <si>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</si>
  <si>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</si>
  <si>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</si>
  <si>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</si>
  <si>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</si>
  <si>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</si>
  <si>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</si>
  <si>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</si>
  <si>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</si>
  <si>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</si>
  <si>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</si>
  <si>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</si>
  <si>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</si>
  <si>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</si>
  <si>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</si>
  <si>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</si>
  <si>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</si>
  <si>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</si>
  <si>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</si>
  <si>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</si>
  <si>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</si>
  <si>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</si>
  <si>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</si>
  <si>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</si>
  <si>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</si>
  <si>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</si>
  <si>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</si>
  <si>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</si>
  <si>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</si>
  <si>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</si>
  <si>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</si>
  <si>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</si>
  <si>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</si>
  <si>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</si>
  <si>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Green waste</t>
  </si>
  <si>
    <t>Vreacteur</t>
  </si>
  <si>
    <t>rho_waste</t>
  </si>
  <si>
    <t>kg.m-3</t>
  </si>
  <si>
    <t>rho_air</t>
  </si>
  <si>
    <t>m(Carbone) (g)</t>
  </si>
  <si>
    <t>m(N-org)(g)</t>
  </si>
  <si>
    <t>Y(X/O2)(molX/molO2)</t>
  </si>
  <si>
    <t>Y (kgX/kgS)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</si>
</sst>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topLeftCell="A87" workbookViewId="0">
      <pane xSplit="1" topLeftCell="Q1" activePane="topRight" state="frozen"/>
      <selection pane="topRight" activeCell="E96" sqref="E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A96" s="40" t="s">
        <v>643</v>
      </c>
      <c r="D96" s="41">
        <v>20</v>
      </c>
      <c r="E96" s="41">
        <v>80</v>
      </c>
      <c r="BK96" s="41">
        <v>34.9</v>
      </c>
      <c r="BL96" s="41">
        <v>19.5</v>
      </c>
      <c r="BN96" s="41">
        <v>21.2</v>
      </c>
    </row>
    <row r="98" spans="1:3" x14ac:dyDescent="0.35">
      <c r="B98" s="14" t="s">
        <v>242</v>
      </c>
      <c r="C98">
        <f>SUM(C2:C95)</f>
        <v>4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B88" zoomScale="106" zoomScaleNormal="106" workbookViewId="0">
      <selection activeCell="G100" sqref="G99:G100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6" width="7.26953125" hidden="1" customWidth="1"/>
    <col min="17" max="17" width="7.36328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(0.073*100)/21/6</f>
        <v>5.7936507936507932E-2</v>
      </c>
      <c r="D4" s="18">
        <f>'Composition of waste'!$D4*$C4/100</f>
        <v>1.6647089947089945E-2</v>
      </c>
      <c r="E4" s="18">
        <f>'Composition of waste'!$E4*$C4/100</f>
        <v>4.128941798941798E-2</v>
      </c>
      <c r="F4" s="18">
        <f>'Composition of waste'!$F4*$E4/100</f>
        <v>4.0840528773272079E-2</v>
      </c>
      <c r="G4" s="18">
        <f>'Composition of waste'!$G4*$E4/100</f>
        <v>4.4888921614590635E-4</v>
      </c>
      <c r="H4" s="18">
        <v>16.627433191921021</v>
      </c>
      <c r="I4" s="18">
        <v>439.60033976579871</v>
      </c>
      <c r="J4" s="18">
        <f>'Composition of waste'!$J4*'Composition (mass)'!$E4/100</f>
        <v>1.8375414510281907E-2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1.0477549952420109E-3</v>
      </c>
      <c r="S4" s="18">
        <v>4.6191977462024525E-3</v>
      </c>
      <c r="T4" s="18">
        <f>'Composition of waste'!$T4*'Composition (mass)'!$E4/100</f>
        <v>1.8755935340654048E-2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2.0609954770390426E-5</v>
      </c>
      <c r="BO4" s="18">
        <f>'Composition of waste'!$BO4*$E4/100</f>
        <v>5.9693216682758232E-3</v>
      </c>
      <c r="BP4" s="18">
        <f>'Composition of waste'!$BP4*$E4/100</f>
        <v>8.8267114698337059E-4</v>
      </c>
      <c r="BQ4" s="18">
        <v>0</v>
      </c>
      <c r="BR4" s="18">
        <f>'Composition of waste'!$BR4*$E4/100</f>
        <v>3.3988535958012871E-2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f>(0.073*100)/21/6</f>
        <v>5.7936507936507932E-2</v>
      </c>
      <c r="D8" s="18">
        <f>'Composition of waste'!$D8*$C8/100</f>
        <v>3.1753344671201812E-2</v>
      </c>
      <c r="E8" s="18">
        <f>'Composition of waste'!$E8*$C8/100</f>
        <v>2.6195578231292514E-2</v>
      </c>
      <c r="F8" s="18">
        <f>'Composition of waste'!$F8*$E8/100</f>
        <v>2.5136127186483434E-2</v>
      </c>
      <c r="G8" s="18">
        <f>'Composition of waste'!$G8*$E8/100</f>
        <v>1.0594510448090871E-3</v>
      </c>
      <c r="H8" s="18">
        <v>20.474824810998559</v>
      </c>
      <c r="I8" s="18">
        <v>569.08710458364942</v>
      </c>
      <c r="J8" s="18">
        <f>'Composition of waste'!$J8*'Composition (mass)'!$E8/100</f>
        <v>1.2978411807155421E-2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8.9800410128179848E-4</v>
      </c>
      <c r="S8" s="18">
        <v>1.0497922947116964</v>
      </c>
      <c r="T8" s="18">
        <f>'Composition of waste'!$T8*'Composition (mass)'!$E8/100</f>
        <v>9.2417332943326106E-3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5.6218580810959784E-3</v>
      </c>
      <c r="BP8" s="18">
        <f>'Composition of waste'!$BP8*$E8/100</f>
        <v>5.705125659482886E-3</v>
      </c>
      <c r="BQ8" s="18">
        <v>0</v>
      </c>
      <c r="BR8" s="18">
        <f>'Composition of waste'!$BR8*$E8/100</f>
        <v>1.3807953015820851E-2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>
        <f>(0.073*100)/21/6</f>
        <v>5.7936507936507932E-2</v>
      </c>
      <c r="D10" s="18">
        <f>'Composition of waste'!$D10*$C10/100</f>
        <v>4.667667356797791E-2</v>
      </c>
      <c r="E10" s="18">
        <f>'Composition of waste'!$E10*$C10/100</f>
        <v>1.1264872325741889E-2</v>
      </c>
      <c r="F10" s="18">
        <f>'Composition of waste'!$F10*$E10/100</f>
        <v>1.0501169988243091E-2</v>
      </c>
      <c r="G10" s="18">
        <f>'Composition of waste'!$G10*$E10/100</f>
        <v>7.6370233749879822E-4</v>
      </c>
      <c r="H10" s="18">
        <v>18.958190859816952</v>
      </c>
      <c r="I10" s="18">
        <v>539.36806460390744</v>
      </c>
      <c r="J10" s="18">
        <f>'Composition of waste'!$J10*'Composition (mass)'!$E10/100</f>
        <v>5.2366643861905616E-3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5.3106969722092141E-4</v>
      </c>
      <c r="S10" s="18">
        <v>0.35185081082960012</v>
      </c>
      <c r="T10" s="18">
        <f>'Composition of waste'!$T10*'Composition (mass)'!$E10/100</f>
        <v>3.8853514343373139E-3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4.13622930929976E-5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3.3878283896008029E-3</v>
      </c>
      <c r="BP10" s="18">
        <f>'Composition of waste'!$BP10*$E10/100</f>
        <v>1.7264089530908916E-3</v>
      </c>
      <c r="BQ10" s="18">
        <v>0</v>
      </c>
      <c r="BR10" s="18">
        <f>'Composition of waste'!$BR10*$E10/100</f>
        <v>5.3992499650469504E-3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>
        <f>(0.073*100)/21/6</f>
        <v>5.7936507936507932E-2</v>
      </c>
      <c r="D15" s="18">
        <f>'Composition of waste'!$D15*$C15/100</f>
        <v>4.5441534391534387E-2</v>
      </c>
      <c r="E15" s="18">
        <f>'Composition of waste'!$E15*$C15/100</f>
        <v>1.2494973544973545E-2</v>
      </c>
      <c r="F15" s="18">
        <f>'Composition of waste'!$F15*$E15/100</f>
        <v>1.1934668980838304E-2</v>
      </c>
      <c r="G15" s="18">
        <f>'Composition of waste'!$G15*$E15/100</f>
        <v>5.6030456413524369E-4</v>
      </c>
      <c r="H15" s="18">
        <v>15.282541504397559</v>
      </c>
      <c r="I15" s="18">
        <v>430.95009533617895</v>
      </c>
      <c r="J15" s="18">
        <f>'Composition of waste'!$J15*'Composition (mass)'!$E15/100</f>
        <v>5.1472329323439901E-3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1.9125945801681243E-4</v>
      </c>
      <c r="S15" s="18">
        <v>0</v>
      </c>
      <c r="T15" s="18">
        <f>'Composition of waste'!$T15*'Composition (mass)'!$E15/100</f>
        <v>5.7921349142381392E-3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1.195371612605078E-3</v>
      </c>
      <c r="BP15" s="18">
        <f>'Composition of waste'!$BP15*$E15/100</f>
        <v>1.5612003957159631E-4</v>
      </c>
      <c r="BQ15" s="18">
        <v>0</v>
      </c>
      <c r="BR15" s="18">
        <f>'Composition of waste'!$BR15*$E15/100</f>
        <v>1.0583177328661628E-2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f>(0.073*100)/21/6</f>
        <v>5.7936507936507932E-2</v>
      </c>
      <c r="D20" s="18">
        <f>'Composition of waste'!$D20*$C20/100</f>
        <v>5.5039682539682541E-2</v>
      </c>
      <c r="E20" s="18">
        <f>'Composition of waste'!$E20*$C20/100</f>
        <v>2.8968253968253972E-3</v>
      </c>
      <c r="F20" s="18">
        <f>'Composition of waste'!$F20*$E20/100</f>
        <v>2.5891183521327783E-3</v>
      </c>
      <c r="G20" s="18">
        <f>'Composition of waste'!$G20*$E20/100</f>
        <v>3.0770704469261907E-4</v>
      </c>
      <c r="H20" s="18">
        <v>15.543519724145114</v>
      </c>
      <c r="I20" s="18">
        <v>463.22916666666657</v>
      </c>
      <c r="J20" s="18">
        <f>'Composition of waste'!$J20*'Composition (mass)'!$E20/100</f>
        <v>1.168991005412863E-3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1.1105832848105408E-4</v>
      </c>
      <c r="S20" s="18">
        <v>0.32354684978798454</v>
      </c>
      <c r="T20" s="18">
        <f>'Composition of waste'!$T20*'Composition (mass)'!$E20/100</f>
        <v>1.1201299289760099E-3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6.9591640175902263E-4</v>
      </c>
      <c r="BP20" s="18">
        <f>'Composition of waste'!$BP20*$E20/100</f>
        <v>1.1360236615941736E-4</v>
      </c>
      <c r="BQ20" s="18">
        <v>0</v>
      </c>
      <c r="BR20" s="18">
        <f>'Composition of waste'!$BR20*$E20/100</f>
        <v>1.7993058794308374E-3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>
        <f>(0.073*100)/21/6</f>
        <v>5.7936507936507932E-2</v>
      </c>
      <c r="D21" s="18">
        <f>'Composition of waste'!$D21*$C21/100</f>
        <v>5.1582804232804237E-2</v>
      </c>
      <c r="E21" s="18">
        <f>'Composition of waste'!$E21*$C21/100</f>
        <v>6.3537037037037034E-3</v>
      </c>
      <c r="F21" s="18">
        <f>'Composition of waste'!$F21*$E21/100</f>
        <v>5.9291660223801338E-3</v>
      </c>
      <c r="G21" s="18">
        <f>'Composition of waste'!$G21*$E21/100</f>
        <v>4.2453768132356962E-4</v>
      </c>
      <c r="H21" s="18">
        <v>15.262831968450998</v>
      </c>
      <c r="I21" s="18">
        <v>442.57711745134185</v>
      </c>
      <c r="J21" s="18">
        <f>'Composition of waste'!$J21*'Composition (mass)'!$E21/100</f>
        <v>2.5760255983002991E-3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7.7496269821337411E-5</v>
      </c>
      <c r="S21" s="18">
        <v>0.60266301973521763</v>
      </c>
      <c r="T21" s="18">
        <f>'Composition of waste'!$T21*'Composition (mass)'!$E21/100</f>
        <v>2.8677856310415088E-3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5.5116441629516125E-4</v>
      </c>
      <c r="BL21" s="18">
        <f>'Composition of waste'!$BL21*$E21/100</f>
        <v>0</v>
      </c>
      <c r="BM21" s="18">
        <v>0</v>
      </c>
      <c r="BN21" s="18">
        <f>'Composition of waste'!$BN21*$E21/100</f>
        <v>3.4810384187062819E-5</v>
      </c>
      <c r="BO21" s="18">
        <f>'Composition of waste'!$BO21*$E21/100</f>
        <v>4.8080103282824559E-4</v>
      </c>
      <c r="BP21" s="18">
        <f>'Composition of waste'!$BP21*$E21/100</f>
        <v>2.3206922791375216E-4</v>
      </c>
      <c r="BQ21" s="18">
        <v>0</v>
      </c>
      <c r="BR21" s="18">
        <f>'Composition of waste'!$BR21*$E21/100</f>
        <v>5.2162957616381355E-3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643</v>
      </c>
      <c r="C96">
        <f>(0.26*100)/35</f>
        <v>0.74285714285714288</v>
      </c>
      <c r="D96" s="18">
        <f>'Composition of waste'!$D96*$C96/100</f>
        <v>0.14857142857142858</v>
      </c>
      <c r="E96" s="18">
        <f>'Composition of waste'!$E96*$C96/100</f>
        <v>0.59428571428571431</v>
      </c>
      <c r="F96" s="18">
        <f>'Composition of waste'!$F96*$E96/100</f>
        <v>0</v>
      </c>
      <c r="G96" s="18">
        <f>'Composition of waste'!$G96*$E96/100</f>
        <v>0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0.20740571428571428</v>
      </c>
      <c r="BL96" s="18">
        <f>'Composition of waste'!$BL96*$E96/100</f>
        <v>0.11588571428571429</v>
      </c>
      <c r="BN96" s="18">
        <f>'Composition of waste'!$BN96*$E96/100</f>
        <v>0.12598857142857145</v>
      </c>
      <c r="BO96" s="18">
        <f>'Composition of waste'!$BO96*$E96/100</f>
        <v>0</v>
      </c>
      <c r="BP96" s="18">
        <f>'Composition of waste'!$BP96*$E96/100</f>
        <v>0</v>
      </c>
      <c r="BR96" s="18">
        <f>'Composition of waste'!$BR96*$E96/100</f>
        <v>0</v>
      </c>
    </row>
    <row r="97" spans="1:70" x14ac:dyDescent="0.35">
      <c r="A97" s="21" t="s">
        <v>242</v>
      </c>
      <c r="C97" s="20">
        <f>SUM(C2:C96)</f>
        <v>1.0904761904761906</v>
      </c>
      <c r="D97" s="20">
        <f>SUM(D2:D96)</f>
        <v>0.39571255792171944</v>
      </c>
      <c r="E97" s="20">
        <f>SUM(E2:E96)</f>
        <v>0.69478108547766937</v>
      </c>
      <c r="F97" s="20">
        <f>SUM(F2:F96)</f>
        <v>9.693077930334984E-2</v>
      </c>
      <c r="G97" s="20">
        <f>SUM(G2:G96)</f>
        <v>3.5645918886052243E-3</v>
      </c>
      <c r="H97" s="20">
        <f t="shared" ref="H97:BH97" si="0">SUM(H2:H95)</f>
        <v>1748.0370779513639</v>
      </c>
      <c r="I97" s="20">
        <f t="shared" si="0"/>
        <v>49127.849334222614</v>
      </c>
      <c r="J97" s="20">
        <f>SUM(J2:J96)</f>
        <v>4.5482740239685043E-2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>SUM(R2:R96)</f>
        <v>2.856642850063935E-3</v>
      </c>
      <c r="S97" s="20">
        <f t="shared" si="0"/>
        <v>37.864632672965826</v>
      </c>
      <c r="T97" s="20">
        <f>SUM(T2:T96)</f>
        <v>4.1663070543579629E-2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>SUM(BK2:BK96)</f>
        <v>0.20799824099510245</v>
      </c>
      <c r="BL97" s="20">
        <f>SUM(BL2:BL96)</f>
        <v>0.11588571428571429</v>
      </c>
      <c r="BM97" s="20"/>
      <c r="BN97" s="20">
        <f>SUM(BN2:BN96)</f>
        <v>0.1260439917675289</v>
      </c>
      <c r="BO97" s="20">
        <f>SUM(BO2:BO96)</f>
        <v>1.7351097186164951E-2</v>
      </c>
      <c r="BP97" s="20">
        <f>SUM(BP2:BP96)</f>
        <v>8.8159973932019145E-3</v>
      </c>
      <c r="BQ97" s="20"/>
      <c r="BR97" s="20">
        <f>SUM(BR2:BR96)</f>
        <v>7.0794517908611271E-2</v>
      </c>
    </row>
    <row r="98" spans="1:70" x14ac:dyDescent="0.35">
      <c r="B98" s="21"/>
    </row>
    <row r="103" spans="1:70" x14ac:dyDescent="0.35">
      <c r="A103" t="s">
        <v>485</v>
      </c>
      <c r="B103">
        <f>J97/R97</f>
        <v>15.921745428787881</v>
      </c>
    </row>
    <row r="104" spans="1:70" x14ac:dyDescent="0.35">
      <c r="A104" t="s">
        <v>484</v>
      </c>
      <c r="B104">
        <v>200</v>
      </c>
    </row>
    <row r="105" spans="1:70" x14ac:dyDescent="0.35">
      <c r="A105" t="s">
        <v>486</v>
      </c>
      <c r="B105">
        <f>((C97*B103)-(30*C97))/(30-B104)</f>
        <v>9.0305890666878844E-2</v>
      </c>
    </row>
    <row r="106" spans="1:70" x14ac:dyDescent="0.35">
      <c r="A106" t="s">
        <v>487</v>
      </c>
      <c r="B106">
        <f>((C97*B103)+(B105*B104))/(C97+B105)</f>
        <v>29.999999999999996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tabSelected="1" zoomScale="84" zoomScaleNormal="115" workbookViewId="0">
      <selection activeCell="B22" sqref="B22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648</v>
      </c>
      <c r="P1" t="s">
        <v>649</v>
      </c>
      <c r="R1" t="s">
        <v>522</v>
      </c>
    </row>
    <row r="2" spans="1:22" x14ac:dyDescent="0.35">
      <c r="A2" s="2" t="s">
        <v>308</v>
      </c>
      <c r="B2" s="2">
        <f>'Composition (mass)'!BR97/B39</f>
        <v>6.4920736946761426E-2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0.39330287727006263</v>
      </c>
      <c r="O2">
        <f>F2*N2*12</f>
        <v>28.31780716344451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(mass)'!BO97/B39</f>
        <v>1.5911486502596679E-2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4.9292889733423162E-2</v>
      </c>
      <c r="O3">
        <f>F3*N3*12</f>
        <v>9.4642348288172471</v>
      </c>
      <c r="P3">
        <f>I3*N3*14</f>
        <v>2.7604018250716971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(mass)'!BP97/B39</f>
        <v>8.0845390942026283E-3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2.2432563341480697E-2</v>
      </c>
      <c r="O4">
        <f>F4*N4*12</f>
        <v>6.7297690024442094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(mass)'!BL97/B39</f>
        <v>0.1062707423580786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0.41094224924012152</v>
      </c>
      <c r="O5">
        <f t="shared" ref="O5:O7" si="2">F5*N5*12</f>
        <v>49.313069908814583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(mass)'!BK97/B39</f>
        <v>0.19074074501734284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1.1555457833061247</v>
      </c>
      <c r="O6">
        <f t="shared" si="2"/>
        <v>83.199296398040971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(mass)'!BN97/B39</f>
        <v>0.11558619332393479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0.34438249116811176</v>
      </c>
      <c r="O7">
        <f t="shared" si="2"/>
        <v>82.65179788034682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(mass)'!G97/B39</f>
        <v>3.2688397231750961E-3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>($F18*12)+($G18*1)+($H18*16)+($I18*14)</f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(mass)'!D97/B39</f>
        <v>0.36288051163127105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(mass)'!R97)-(Variables!P3*0.001))/B39</f>
        <v>8.8255961783274849E-5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(mass)'!C97</f>
        <v>1.0904761904761906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641</v>
      </c>
      <c r="B46">
        <f>SUM(O2:O7)</f>
        <v>259.67597518190831</v>
      </c>
    </row>
    <row r="47" spans="1:4" x14ac:dyDescent="0.35">
      <c r="A47" t="s">
        <v>642</v>
      </c>
      <c r="B47">
        <f>(B46*0.001)/B39</f>
        <v>0.23813080693537442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L28"/>
  <sheetViews>
    <sheetView workbookViewId="0">
      <selection activeCell="J3" sqref="J3"/>
    </sheetView>
  </sheetViews>
  <sheetFormatPr baseColWidth="10" defaultRowHeight="14.5" x14ac:dyDescent="0.35"/>
  <sheetData>
    <row r="1" spans="1:38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  <c r="L1" t="s">
        <v>650</v>
      </c>
    </row>
    <row r="2" spans="1:38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  <c r="L2">
        <f>C2*(Variables!L$23/Variables!L$14)</f>
        <v>0.17355371900826441</v>
      </c>
      <c r="O2">
        <v>0.17355371900826441</v>
      </c>
      <c r="P2">
        <v>9.8678414096916287E-2</v>
      </c>
      <c r="Q2">
        <v>4.4403195867968683E-2</v>
      </c>
      <c r="R2">
        <v>0.17355371900826441</v>
      </c>
      <c r="S2">
        <v>9.8678414096916287E-2</v>
      </c>
      <c r="T2">
        <v>4.4403195867968683E-2</v>
      </c>
      <c r="U2">
        <v>0.17355371900826441</v>
      </c>
      <c r="V2">
        <v>9.8678414096916287E-2</v>
      </c>
      <c r="W2">
        <v>4.4403195867968683E-2</v>
      </c>
      <c r="X2">
        <v>5.4361283061339333E-2</v>
      </c>
      <c r="Y2">
        <v>0.17355371900826441</v>
      </c>
      <c r="Z2">
        <v>9.8678414096916287E-2</v>
      </c>
      <c r="AA2">
        <v>4.4403195867968683E-2</v>
      </c>
      <c r="AB2">
        <v>5.4361283061339333E-2</v>
      </c>
      <c r="AC2">
        <v>7.6782449725776941E-2</v>
      </c>
      <c r="AD2">
        <v>4.4286279161724E-2</v>
      </c>
      <c r="AE2">
        <v>1.9267471870961863E-2</v>
      </c>
      <c r="AF2">
        <v>2.4607076444965226E-2</v>
      </c>
      <c r="AG2">
        <v>2.7217966832750799E-2</v>
      </c>
      <c r="AH2">
        <v>7.6782449725776941E-2</v>
      </c>
      <c r="AI2">
        <v>4.4286279161724E-2</v>
      </c>
      <c r="AJ2">
        <v>1.9267471870961863E-2</v>
      </c>
      <c r="AK2">
        <v>2.4607076444965226E-2</v>
      </c>
      <c r="AL2">
        <v>2.7217966832750799E-2</v>
      </c>
    </row>
    <row r="3" spans="1:38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  <c r="L3">
        <f>C3*(Variables!L$23/Variables!L$14)</f>
        <v>9.8678414096916287E-2</v>
      </c>
    </row>
    <row r="4" spans="1:38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  <c r="L4">
        <f>C4*(Variables!L$23/Variables!L$14)</f>
        <v>4.4403195867968683E-2</v>
      </c>
    </row>
    <row r="5" spans="1:38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  <c r="L5">
        <f>C5*(Variables!L$23/Variables!L$14)</f>
        <v>0.17355371900826441</v>
      </c>
    </row>
    <row r="6" spans="1:38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  <c r="L6">
        <f>C6*(Variables!L$23/Variables!L$14)</f>
        <v>9.8678414096916287E-2</v>
      </c>
    </row>
    <row r="7" spans="1:38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  <c r="L7">
        <f>C7*(Variables!L$23/Variables!L$14)</f>
        <v>4.4403195867968683E-2</v>
      </c>
    </row>
    <row r="8" spans="1:38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  <c r="L8">
        <f>C8*(Variables!L$23/Variables!L$14)</f>
        <v>0.17355371900826441</v>
      </c>
    </row>
    <row r="9" spans="1:38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  <c r="L9">
        <f>C9*(Variables!L$23/Variables!L$14)</f>
        <v>9.8678414096916287E-2</v>
      </c>
    </row>
    <row r="10" spans="1:38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  <c r="L10">
        <f>C10*(Variables!L$23/Variables!L$14)</f>
        <v>4.4403195867968683E-2</v>
      </c>
    </row>
    <row r="11" spans="1:38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  <c r="L11">
        <f>C11*(Variables!L$23/Variables!L$14)</f>
        <v>5.4361283061339333E-2</v>
      </c>
    </row>
    <row r="12" spans="1:38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  <c r="L12">
        <f>C12*(Variables!L$23/Variables!L$14)</f>
        <v>0.17355371900826441</v>
      </c>
    </row>
    <row r="13" spans="1:38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  <c r="L13">
        <f>C13*(Variables!L$23/Variables!L$14)</f>
        <v>9.8678414096916287E-2</v>
      </c>
    </row>
    <row r="14" spans="1:38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  <c r="L14">
        <f>C14*(Variables!L$23/Variables!L$14)</f>
        <v>4.4403195867968683E-2</v>
      </c>
    </row>
    <row r="15" spans="1:38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  <c r="L15">
        <f>C15*(Variables!L$23/Variables!L$14)</f>
        <v>5.4361283061339333E-2</v>
      </c>
    </row>
    <row r="16" spans="1:38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  <c r="L16">
        <f>C16*(Variables!L$23/Variables!L$18)</f>
        <v>7.6782449725776941E-2</v>
      </c>
    </row>
    <row r="17" spans="1:12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  <c r="L17">
        <f>C17*(Variables!L$23/Variables!L$18)</f>
        <v>4.4286279161724E-2</v>
      </c>
    </row>
    <row r="18" spans="1:12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  <c r="L18">
        <f>C18*(Variables!L$23/Variables!L$18)</f>
        <v>1.9267471870961863E-2</v>
      </c>
    </row>
    <row r="19" spans="1:12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  <c r="L19">
        <f>C19*(Variables!L$23/Variables!L$18)</f>
        <v>2.4607076444965226E-2</v>
      </c>
    </row>
    <row r="20" spans="1:12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  <c r="L20">
        <f>C20*(Variables!L$23/Variables!L$18)</f>
        <v>2.7217966832750799E-2</v>
      </c>
    </row>
    <row r="21" spans="1:12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  <c r="L21">
        <f>C21*(Variables!L$23/Variables!L$18)</f>
        <v>7.6782449725776941E-2</v>
      </c>
    </row>
    <row r="22" spans="1:12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  <c r="L22">
        <f>C22*(Variables!L$23/Variables!L$18)</f>
        <v>4.4286279161724E-2</v>
      </c>
    </row>
    <row r="23" spans="1:12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  <c r="L23">
        <f>C23*(Variables!L$23/Variables!L$18)</f>
        <v>1.9267471870961863E-2</v>
      </c>
    </row>
    <row r="24" spans="1:12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  <c r="L24">
        <f>C24*(Variables!L$23/Variables!L$18)</f>
        <v>2.4607076444965226E-2</v>
      </c>
    </row>
    <row r="25" spans="1:12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  <c r="L25">
        <f>C25*(Variables!L$23/Variables!L$18)</f>
        <v>2.7217966832750799E-2</v>
      </c>
    </row>
    <row r="26" spans="1:12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  <row r="28" spans="1:12" x14ac:dyDescent="0.35">
      <c r="A28" t="s">
        <v>651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29" workbookViewId="0">
      <selection activeCell="A51" sqref="A51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645</v>
      </c>
      <c r="B75" s="36">
        <v>600</v>
      </c>
      <c r="C75" s="23" t="s">
        <v>646</v>
      </c>
    </row>
    <row r="76" spans="1:6" x14ac:dyDescent="0.35">
      <c r="A76" s="23" t="s">
        <v>647</v>
      </c>
      <c r="B76" s="23">
        <v>1.2929999999999999</v>
      </c>
      <c r="C76" s="23" t="s">
        <v>646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D11" sqref="D11"/>
    </sheetView>
  </sheetViews>
  <sheetFormatPr baseColWidth="10" defaultRowHeight="14.5" x14ac:dyDescent="0.35"/>
  <cols>
    <col min="1" max="1" width="11" customWidth="1"/>
    <col min="2" max="2" width="29.17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644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(mass)'!C97-aer!D97)</f>
        <v>5.8885714285714296E-3</v>
      </c>
      <c r="C2" t="s">
        <v>574</v>
      </c>
    </row>
    <row r="3" spans="1:3" x14ac:dyDescent="0.35">
      <c r="A3" t="s">
        <v>572</v>
      </c>
      <c r="B3">
        <f>0.0006*1.2*60*'Composition (mass)'!C97</f>
        <v>4.710857142857143E-2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2024-06-26T09:12:09Z</dcterms:modified>
</cp:coreProperties>
</file>