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F939EDFD-0245-48BC-ABA3-8C719B936D79}" xr6:coauthVersionLast="36" xr6:coauthVersionMax="36" xr10:uidLastSave="{00000000-0000-0000-0000-000000000000}"/>
  <bookViews>
    <workbookView xWindow="0" yWindow="0" windowWidth="19200" windowHeight="6930" firstSheet="1" activeTab="5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C96" i="6" l="1"/>
  <c r="T96" i="6" l="1"/>
  <c r="R96" i="6"/>
  <c r="E96" i="6"/>
  <c r="BR96" i="6" s="1"/>
  <c r="D96" i="6"/>
  <c r="BK96" i="6" l="1"/>
  <c r="BL96" i="6"/>
  <c r="BP96" i="6"/>
  <c r="BN96" i="6"/>
  <c r="BO96" i="6"/>
  <c r="F96" i="6"/>
  <c r="G96" i="6"/>
  <c r="J96" i="6"/>
  <c r="C66" i="6"/>
  <c r="C2" i="6"/>
  <c r="R97" i="4"/>
  <c r="F97" i="4"/>
  <c r="C98" i="6"/>
  <c r="C14" i="6"/>
  <c r="C80" i="6"/>
  <c r="C10" i="6"/>
  <c r="C84" i="6"/>
  <c r="C77" i="6"/>
  <c r="C81" i="6"/>
  <c r="C83" i="6"/>
  <c r="C6" i="6"/>
  <c r="C5" i="6"/>
  <c r="C4" i="6"/>
  <c r="L18" i="1" l="1"/>
  <c r="D10" i="3" l="1"/>
  <c r="B2" i="3"/>
  <c r="L17" i="10"/>
  <c r="L18" i="10"/>
  <c r="L19" i="10"/>
  <c r="L20" i="10"/>
  <c r="L21" i="10"/>
  <c r="L22" i="10"/>
  <c r="L23" i="10"/>
  <c r="L24" i="10"/>
  <c r="L25" i="10"/>
  <c r="L16" i="10"/>
  <c r="L7" i="10"/>
  <c r="L8" i="10"/>
  <c r="L9" i="10"/>
  <c r="L10" i="10"/>
  <c r="L11" i="10"/>
  <c r="L12" i="10"/>
  <c r="L13" i="10"/>
  <c r="L14" i="10"/>
  <c r="L15" i="10"/>
  <c r="L6" i="10"/>
  <c r="L5" i="10"/>
  <c r="L4" i="10"/>
  <c r="L3" i="10"/>
  <c r="L2" i="10"/>
  <c r="G26" i="10" l="1"/>
  <c r="E6" i="3" l="1"/>
  <c r="E4" i="3"/>
  <c r="E3" i="3"/>
  <c r="E2" i="3"/>
  <c r="L25" i="1" l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8" i="6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8" i="6" l="1"/>
  <c r="D98" i="6"/>
  <c r="B3" i="9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O98" i="6" l="1"/>
  <c r="B3" i="1" s="1"/>
  <c r="N3" i="1" s="1"/>
  <c r="G98" i="6"/>
  <c r="B8" i="1" s="1"/>
  <c r="BP98" i="6"/>
  <c r="B4" i="1" s="1"/>
  <c r="N4" i="1" s="1"/>
  <c r="O4" i="1" s="1"/>
  <c r="R98" i="6"/>
  <c r="T98" i="6"/>
  <c r="J98" i="6"/>
  <c r="F98" i="6"/>
  <c r="BK98" i="6"/>
  <c r="B6" i="1" s="1"/>
  <c r="N6" i="1" s="1"/>
  <c r="O6" i="1" s="1"/>
  <c r="BN98" i="6"/>
  <c r="B7" i="1" s="1"/>
  <c r="N7" i="1" s="1"/>
  <c r="O7" i="1" s="1"/>
  <c r="BL98" i="6"/>
  <c r="B5" i="1" s="1"/>
  <c r="N5" i="1" s="1"/>
  <c r="O5" i="1" s="1"/>
  <c r="BR98" i="6"/>
  <c r="B2" i="1" s="1"/>
  <c r="N2" i="1" s="1"/>
  <c r="O2" i="1" s="1"/>
  <c r="B22" i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O3" i="1" l="1"/>
  <c r="B46" i="1" s="1"/>
  <c r="B47" i="1" s="1"/>
  <c r="P3" i="1"/>
  <c r="B26" i="1" s="1"/>
  <c r="B104" i="6"/>
  <c r="B106" i="6" l="1"/>
  <c r="B107" i="6" s="1"/>
</calcChain>
</file>

<file path=xl/sharedStrings.xml><?xml version="1.0" encoding="utf-8"?>
<sst xmlns="http://schemas.openxmlformats.org/spreadsheetml/2006/main" count="1163" uniqueCount="655">
  <si>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</si>
  <si>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</si>
  <si>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</si>
  <si>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</si>
  <si>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</si>
  <si>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</si>
  <si>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</si>
  <si>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</si>
  <si>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</si>
  <si>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</si>
  <si>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</si>
  <si>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</si>
  <si>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</si>
  <si>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</si>
  <si>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</si>
  <si>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</si>
  <si>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</si>
  <si>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</si>
  <si>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</si>
  <si>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</si>
  <si>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</si>
  <si>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</si>
  <si>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</si>
  <si>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</si>
  <si>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</si>
  <si>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</si>
  <si>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</si>
  <si>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</si>
  <si>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</si>
  <si>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</si>
  <si>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</si>
  <si>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</si>
  <si>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</si>
  <si>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</si>
  <si>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</si>
  <si>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</si>
  <si>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</si>
  <si>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</si>
  <si>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</si>
  <si>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</si>
  <si>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</si>
  <si>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</si>
  <si>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</si>
  <si>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</si>
  <si>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</si>
  <si>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</si>
  <si>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</si>
  <si>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</si>
  <si>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</si>
  <si>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</si>
  <si>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</si>
  <si>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</si>
  <si>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</si>
  <si>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</si>
  <si>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</si>
  <si>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</si>
  <si>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</si>
  <si>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</si>
  <si>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</si>
  <si>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</si>
  <si>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</si>
  <si>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</si>
  <si>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</si>
  <si>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</si>
  <si>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</si>
  <si>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</si>
  <si>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</si>
  <si>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</si>
  <si>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</si>
  <si>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</si>
  <si>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</si>
  <si>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</si>
  <si>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</si>
  <si>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</si>
  <si>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</si>
  <si>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</si>
  <si>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</si>
  <si>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</si>
  <si>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</si>
  <si>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</si>
  <si>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</si>
  <si>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</si>
  <si>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</si>
  <si>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</si>
  <si>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</si>
  <si>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</si>
  <si>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</si>
  <si>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</si>
  <si>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</si>
  <si>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</si>
  <si>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</si>
  <si>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</si>
  <si>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</si>
  <si>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</si>
  <si>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</si>
  <si>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</si>
  <si>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</si>
  <si>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</si>
  <si>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</si>
  <si>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</si>
  <si>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</si>
  <si>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</si>
  <si>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</si>
  <si>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</si>
  <si>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</si>
  <si>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</si>
  <si>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</si>
  <si>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</si>
  <si>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</si>
  <si>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</si>
  <si>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</si>
  <si>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</si>
  <si>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</si>
  <si>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</si>
  <si>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</si>
  <si>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</si>
  <si>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</si>
  <si>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</si>
  <si>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</si>
  <si>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</si>
  <si>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</si>
  <si>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</si>
  <si>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</si>
  <si>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</si>
  <si>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</si>
  <si>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</si>
  <si>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</si>
  <si>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</si>
  <si>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</si>
  <si>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</si>
  <si>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</si>
  <si>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</si>
  <si>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</si>
  <si>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</si>
  <si>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</si>
  <si>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</si>
  <si>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</si>
  <si>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</si>
  <si>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</si>
  <si>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</si>
  <si>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</si>
  <si>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</si>
  <si>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</si>
  <si>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</si>
  <si>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</si>
  <si>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</si>
  <si>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</si>
  <si>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</si>
  <si>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</si>
  <si>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</si>
  <si>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</si>
  <si>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</si>
  <si>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</si>
  <si>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</si>
  <si>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</si>
  <si>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</si>
  <si>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</si>
  <si>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</si>
  <si>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</si>
  <si>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</si>
  <si>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</si>
  <si>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</si>
  <si>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</si>
  <si>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</si>
  <si>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</si>
  <si>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</si>
  <si>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</si>
  <si>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</si>
  <si>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</si>
  <si>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</si>
  <si>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</si>
  <si>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</si>
  <si>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</si>
  <si>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</si>
  <si>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</si>
  <si>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</si>
  <si>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</si>
  <si>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</si>
  <si>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</si>
  <si>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</si>
  <si>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</si>
  <si>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</si>
  <si>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</si>
  <si>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</si>
  <si>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</si>
  <si>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</si>
  <si>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</si>
  <si>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</si>
  <si>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</si>
  <si>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</si>
  <si>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</si>
  <si>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</si>
  <si>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</si>
  <si>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</si>
  <si>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</si>
  <si>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</si>
  <si>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</si>
  <si>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</si>
  <si>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</si>
  <si>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</si>
  <si>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</si>
  <si>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</si>
  <si>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</si>
  <si>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</si>
  <si>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</si>
  <si>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</si>
  <si>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</si>
  <si>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</si>
  <si>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</si>
  <si>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</si>
  <si>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</si>
  <si>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</si>
  <si>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</si>
  <si>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</si>
  <si>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</si>
  <si>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</si>
  <si>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</si>
  <si>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</si>
  <si>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</si>
  <si>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</si>
  <si>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</si>
  <si>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</si>
  <si>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</si>
  <si>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</si>
  <si>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</si>
  <si>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</si>
  <si>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</si>
  <si>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</si>
  <si>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</si>
  <si>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</si>
  <si>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</si>
  <si>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</si>
  <si>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</si>
  <si>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</si>
  <si>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</si>
  <si>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</si>
  <si>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</si>
  <si>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</si>
  <si>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</si>
  <si>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</si>
  <si>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</si>
  <si>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</si>
  <si>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</si>
  <si>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</si>
  <si>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</si>
  <si>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</si>
  <si>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</si>
  <si>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</si>
  <si>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</si>
  <si>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</si>
  <si>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</si>
  <si>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</si>
  <si>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</si>
  <si>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</si>
  <si>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</si>
  <si>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</si>
  <si>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</si>
  <si>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</si>
  <si>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</si>
  <si>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</si>
  <si>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</si>
  <si>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</si>
  <si>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</si>
  <si>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</si>
  <si>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</si>
  <si>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</si>
  <si>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</si>
  <si>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</si>
  <si>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</si>
  <si>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</si>
  <si>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</si>
  <si>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</si>
  <si>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</si>
  <si>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</si>
  <si>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</si>
  <si>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</si>
  <si>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</si>
  <si>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</si>
  <si>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</si>
  <si>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</si>
  <si>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</si>
  <si>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</si>
  <si>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</si>
  <si>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</si>
  <si>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</si>
  <si>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</si>
  <si>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</si>
  <si>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</si>
  <si>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</si>
  <si>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</si>
  <si>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</si>
  <si>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</si>
  <si>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</si>
  <si>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</si>
  <si>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</si>
  <si>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</si>
  <si>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</si>
  <si>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</si>
  <si>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</si>
  <si>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</si>
  <si>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</si>
  <si>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</si>
  <si>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</si>
  <si>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</si>
  <si>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</si>
  <si>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</si>
  <si>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</si>
  <si>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</si>
  <si>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</si>
  <si>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</si>
  <si>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</si>
  <si>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</si>
  <si>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</si>
  <si>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</si>
  <si>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</si>
  <si>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</si>
  <si>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</si>
  <si>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</si>
  <si>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</si>
  <si>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</si>
  <si>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</si>
  <si>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</si>
  <si>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</si>
  <si>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</si>
  <si>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</si>
  <si>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</si>
  <si>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</si>
  <si>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</si>
  <si>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</si>
  <si>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</si>
  <si>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</si>
  <si>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</si>
  <si>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</si>
  <si>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</si>
  <si>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</si>
  <si>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</si>
  <si>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</si>
  <si>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</si>
  <si>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</si>
  <si>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</si>
  <si>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</si>
  <si>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</si>
  <si>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</si>
  <si>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</si>
  <si>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</si>
  <si>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</si>
  <si>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</si>
  <si>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</si>
  <si>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</si>
  <si>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</si>
  <si>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</si>
  <si>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</si>
  <si>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</si>
  <si>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</si>
  <si>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</si>
  <si>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</si>
  <si>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</si>
  <si>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</si>
  <si>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</si>
  <si>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</si>
  <si>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</si>
  <si>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</si>
  <si>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</si>
  <si>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</si>
  <si>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</si>
  <si>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</si>
  <si>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</si>
  <si>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</si>
  <si>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</si>
  <si>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</si>
  <si>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</si>
  <si>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</si>
  <si>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</si>
  <si>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</si>
  <si>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</si>
  <si>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</si>
  <si>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</si>
  <si>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</si>
  <si>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</si>
  <si>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</si>
  <si>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</si>
  <si>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</si>
  <si>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</si>
  <si>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</si>
  <si>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</si>
  <si>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</si>
  <si>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</si>
  <si>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</si>
  <si>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</si>
  <si>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</si>
  <si>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</si>
  <si>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</si>
  <si>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</si>
  <si>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</si>
  <si>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</si>
  <si>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</si>
  <si>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</si>
  <si>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</si>
  <si>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</si>
  <si>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</si>
  <si>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</si>
  <si>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</si>
  <si>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</si>
  <si>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</si>
  <si>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</si>
  <si>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</si>
  <si>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</si>
  <si>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</si>
  <si>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</si>
  <si>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</si>
  <si>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</si>
  <si>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</si>
  <si>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</si>
  <si>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</si>
  <si>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</si>
  <si>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</si>
  <si>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</si>
  <si>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</si>
  <si>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</si>
  <si>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</si>
  <si>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</si>
  <si>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</si>
  <si>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</si>
  <si>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</si>
  <si>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</si>
  <si>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</si>
  <si>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</si>
  <si>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</si>
  <si>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</si>
  <si>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</si>
  <si>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</si>
  <si>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</si>
  <si>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</si>
  <si>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</si>
  <si>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</si>
  <si>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</si>
  <si>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</si>
  <si>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</si>
  <si>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</si>
  <si>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</si>
  <si>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</si>
  <si>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</si>
  <si>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</si>
  <si>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</si>
  <si>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</si>
  <si>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</si>
  <si>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</si>
  <si>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</si>
  <si>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</si>
  <si>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</si>
  <si>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</si>
  <si>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</si>
  <si>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</si>
  <si>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</si>
  <si>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</si>
  <si>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</si>
  <si>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</si>
  <si>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</si>
  <si>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</si>
  <si>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</si>
  <si>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</si>
  <si>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</si>
  <si>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</si>
  <si>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</si>
  <si>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</si>
  <si>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</si>
  <si>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</si>
  <si>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</si>
  <si>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</si>
  <si>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</si>
  <si>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</si>
  <si>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</si>
  <si>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</si>
  <si>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</si>
  <si>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</si>
  <si>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</si>
  <si>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</si>
  <si>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</si>
  <si>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</si>
  <si>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</si>
  <si>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</si>
  <si>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</si>
  <si>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</si>
  <si>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</si>
  <si>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</si>
  <si>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</si>
  <si>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</si>
  <si>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</si>
  <si>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</si>
  <si>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</si>
  <si>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</si>
  <si>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</si>
  <si>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</si>
  <si>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</si>
  <si>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</si>
  <si>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</si>
  <si>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</si>
  <si>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</si>
  <si>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</si>
  <si>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</si>
  <si>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</si>
  <si>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</si>
  <si>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</si>
  <si>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</si>
  <si>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</si>
  <si>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</si>
  <si>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</si>
  <si>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</si>
  <si>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</si>
  <si>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</si>
  <si>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</si>
  <si>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</si>
  <si>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</si>
  <si>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</si>
  <si>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</si>
  <si>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</si>
  <si>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</si>
  <si>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</si>
  <si>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</si>
  <si>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</si>
  <si>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</si>
  <si>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</si>
  <si>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</si>
  <si>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</si>
  <si>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</si>
  <si>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</si>
  <si>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</si>
  <si>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</si>
  <si>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</si>
  <si>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</si>
  <si>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</si>
  <si>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</si>
  <si>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</si>
  <si>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</si>
  <si>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</si>
  <si>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</si>
  <si>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</si>
  <si>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</si>
  <si>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</si>
  <si>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</si>
  <si>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</si>
  <si>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</si>
  <si>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</si>
  <si>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</si>
  <si>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</si>
  <si>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</si>
  <si>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</si>
  <si>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</si>
  <si>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</si>
  <si>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</si>
  <si>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</si>
  <si>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</si>
  <si>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</si>
  <si>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</si>
  <si>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</si>
  <si>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</si>
  <si>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</si>
  <si>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</si>
  <si>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</si>
  <si>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</si>
  <si>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</si>
  <si>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</si>
  <si>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</si>
  <si>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</si>
  <si>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</si>
  <si>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</si>
  <si>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</si>
  <si>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</si>
  <si>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</si>
  <si>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</si>
  <si>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</si>
  <si>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</si>
  <si>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</si>
  <si>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</si>
  <si>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</si>
  <si>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</si>
  <si>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</si>
  <si>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</si>
  <si>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</si>
  <si>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</si>
  <si>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</si>
  <si>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</si>
  <si>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</si>
  <si>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</si>
  <si>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</si>
  <si>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</si>
  <si>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</si>
  <si>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</si>
  <si>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</si>
  <si>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</si>
  <si>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</si>
  <si>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</si>
  <si>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</si>
  <si>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</si>
  <si>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</si>
  <si>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</si>
  <si>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</si>
  <si>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</si>
  <si>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</si>
  <si>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</si>
  <si>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</si>
  <si>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</si>
  <si>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</si>
  <si>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</si>
  <si>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</si>
  <si>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</si>
  <si>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</si>
  <si>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</si>
  <si>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</si>
  <si>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</si>
  <si>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</si>
  <si>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</si>
  <si>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</si>
  <si>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</si>
  <si>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</si>
  <si>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</si>
  <si>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</si>
  <si>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</si>
  <si>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</si>
  <si>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</si>
  <si>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</si>
  <si>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</si>
  <si>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</si>
  <si>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</si>
  <si>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</si>
  <si>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</si>
  <si>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</si>
  <si>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</si>
  <si>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</si>
  <si>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</si>
  <si>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</si>
  <si>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</si>
  <si>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</si>
  <si>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</si>
  <si>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</si>
  <si>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</si>
  <si>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</si>
  <si>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</si>
  <si>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</si>
  <si>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</si>
  <si>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</si>
  <si>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</si>
  <si>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</si>
  <si>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</si>
  <si>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</si>
  <si>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</si>
  <si>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</si>
  <si>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</si>
  <si>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</si>
  <si>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</si>
  <si>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</si>
  <si>
    <t>Others (Katarzyna Slopiecka)</t>
  </si>
  <si>
    <t>Wood chips</t>
  </si>
  <si>
    <t>WC</t>
  </si>
  <si>
    <t>masse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</si>
</sst>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ySplit="1" topLeftCell="A66" activePane="bottomLeft" state="frozen"/>
      <selection pane="bottomLeft" activeCell="G96" sqref="G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652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7" spans="1:18" x14ac:dyDescent="0.35">
      <c r="A97" s="40" t="s">
        <v>651</v>
      </c>
      <c r="E97" s="41">
        <v>58.85</v>
      </c>
      <c r="F97">
        <f>(47.13/58.85)*100</f>
        <v>80.08496176720476</v>
      </c>
      <c r="R97">
        <f>(2.13/58.85)*100</f>
        <v>3.6193712829226845</v>
      </c>
    </row>
    <row r="98" spans="1:18" x14ac:dyDescent="0.35">
      <c r="B98" s="14" t="s">
        <v>242</v>
      </c>
      <c r="C98">
        <f>SUM(C2:C95)</f>
        <v>4</v>
      </c>
    </row>
    <row r="99" spans="1:18" x14ac:dyDescent="0.35">
      <c r="A99" s="13" t="s">
        <v>212</v>
      </c>
    </row>
    <row r="100" spans="1:18" x14ac:dyDescent="0.35">
      <c r="A100" s="14" t="s">
        <v>213</v>
      </c>
      <c r="B100" s="14" t="s">
        <v>214</v>
      </c>
      <c r="C100" s="14"/>
    </row>
    <row r="101" spans="1:18" x14ac:dyDescent="0.35">
      <c r="A101" s="14" t="s">
        <v>215</v>
      </c>
      <c r="B101" s="14" t="s">
        <v>216</v>
      </c>
      <c r="C101" s="14"/>
    </row>
    <row r="102" spans="1:18" x14ac:dyDescent="0.35">
      <c r="A102" s="14" t="s">
        <v>217</v>
      </c>
      <c r="B102" s="14" t="s">
        <v>218</v>
      </c>
      <c r="C102" s="14"/>
    </row>
    <row r="103" spans="1:18" x14ac:dyDescent="0.35">
      <c r="A103" s="14" t="s">
        <v>219</v>
      </c>
      <c r="B103" s="14" t="s">
        <v>220</v>
      </c>
      <c r="C103" s="14"/>
    </row>
    <row r="104" spans="1:18" x14ac:dyDescent="0.35">
      <c r="A104" s="14" t="s">
        <v>221</v>
      </c>
      <c r="B104" s="14" t="s">
        <v>222</v>
      </c>
      <c r="C104" s="14"/>
    </row>
    <row r="105" spans="1:18" x14ac:dyDescent="0.35">
      <c r="A105" s="14" t="s">
        <v>223</v>
      </c>
      <c r="B105" s="14" t="s">
        <v>224</v>
      </c>
      <c r="C105" s="14"/>
    </row>
    <row r="106" spans="1:18" x14ac:dyDescent="0.35">
      <c r="A106" s="14" t="s">
        <v>225</v>
      </c>
      <c r="B106" s="14" t="s">
        <v>226</v>
      </c>
      <c r="C106" s="14"/>
    </row>
    <row r="107" spans="1:18" x14ac:dyDescent="0.35">
      <c r="A107" s="14" t="s">
        <v>227</v>
      </c>
      <c r="B107" s="14" t="s">
        <v>228</v>
      </c>
      <c r="C107" s="14"/>
    </row>
    <row r="108" spans="1:18" x14ac:dyDescent="0.35">
      <c r="A108" s="14" t="s">
        <v>229</v>
      </c>
      <c r="B108" s="14" t="s">
        <v>230</v>
      </c>
      <c r="C108" s="14"/>
    </row>
    <row r="109" spans="1:18" x14ac:dyDescent="0.35">
      <c r="A109" s="14" t="s">
        <v>231</v>
      </c>
      <c r="B109" s="14" t="s">
        <v>232</v>
      </c>
      <c r="C109" s="14"/>
    </row>
    <row r="110" spans="1:18" x14ac:dyDescent="0.35">
      <c r="A110" s="14" t="s">
        <v>233</v>
      </c>
      <c r="B110" s="14" t="s">
        <v>234</v>
      </c>
      <c r="C110" s="14"/>
    </row>
    <row r="111" spans="1:18" x14ac:dyDescent="0.35">
      <c r="A111" s="14" t="s">
        <v>235</v>
      </c>
      <c r="B111" s="14" t="s">
        <v>236</v>
      </c>
      <c r="C111" s="14"/>
    </row>
    <row r="112" spans="1:18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opLeftCell="A85" zoomScale="106" zoomScaleNormal="106" workbookViewId="0">
      <selection activeCell="C96" sqref="C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>
        <f>(6.9/2)</f>
        <v>3.45</v>
      </c>
      <c r="D2" s="18">
        <f>'Composition of waste'!$D2*$C2/100</f>
        <v>0.1229925</v>
      </c>
      <c r="E2" s="18">
        <f>'Composition of waste'!$E2*$C2/100</f>
        <v>3.3271800000000002</v>
      </c>
      <c r="F2" s="18">
        <f>'Composition of waste'!$F2*$E2/100</f>
        <v>3.2837582470497582</v>
      </c>
      <c r="G2" s="18">
        <f>'Composition of waste'!$G2*$E2/100</f>
        <v>4.3421752950242032E-2</v>
      </c>
      <c r="H2" s="18">
        <v>20.70736708968014</v>
      </c>
      <c r="I2" s="18">
        <v>558.22694799590352</v>
      </c>
      <c r="J2" s="18">
        <f>'Composition of waste'!$J2*'Composition (mass)'!$E2/100</f>
        <v>1.6948648816512843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3.4342880184921376E-2</v>
      </c>
      <c r="S2" s="18">
        <v>0.27776539586854471</v>
      </c>
      <c r="T2" s="18">
        <f>'Composition of waste'!$T2*'Composition (mass)'!$E2/100</f>
        <v>1.3090677948446718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7.7927841140529547E-4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0.19553727870205517</v>
      </c>
      <c r="BP2" s="18">
        <f>'Composition of waste'!$BP2*$E2/100</f>
        <v>0.75931439540702872</v>
      </c>
      <c r="BQ2" s="18">
        <v>0</v>
      </c>
      <c r="BR2" s="18">
        <f>'Composition of waste'!$BR2*$E2/100</f>
        <v>2.3285647733535257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12.4/3</f>
        <v>4.1333333333333337</v>
      </c>
      <c r="D4" s="18">
        <f>'Composition of waste'!$D4*$C4/100</f>
        <v>1.1876444444444447</v>
      </c>
      <c r="E4" s="18">
        <f>'Composition of waste'!$E4*$C4/100</f>
        <v>2.9456888888888892</v>
      </c>
      <c r="F4" s="18">
        <f>'Composition of waste'!$F4*$E4/100</f>
        <v>2.9136640253589188</v>
      </c>
      <c r="G4" s="18">
        <f>'Composition of waste'!$G4*$E4/100</f>
        <v>3.2024863529970971E-2</v>
      </c>
      <c r="H4" s="18">
        <v>16.627433191921021</v>
      </c>
      <c r="I4" s="18">
        <v>439.60033976579871</v>
      </c>
      <c r="J4" s="18">
        <f>'Composition of waste'!$J4*'Composition (mass)'!$E4/100</f>
        <v>1.3109473804047698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7.4749424866032796E-2</v>
      </c>
      <c r="S4" s="18">
        <v>4.6191977462024525E-3</v>
      </c>
      <c r="T4" s="18">
        <f>'Composition of waste'!$T4*'Composition (mass)'!$E4/100</f>
        <v>1.338094674714059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1.4703649923862108E-3</v>
      </c>
      <c r="BO4" s="18">
        <f>'Composition of waste'!$BO4*$E4/100</f>
        <v>0.42586612669014379</v>
      </c>
      <c r="BP4" s="18">
        <f>'Composition of waste'!$BP4*$E4/100</f>
        <v>6.2971936075197202E-2</v>
      </c>
      <c r="BQ4" s="18">
        <v>0</v>
      </c>
      <c r="BR4" s="18">
        <f>'Composition of waste'!$BR4*$E4/100</f>
        <v>2.4248259625935766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12.4/3</f>
        <v>4.1333333333333337</v>
      </c>
      <c r="D5" s="18">
        <f>'Composition of waste'!$D5*$C5/100</f>
        <v>0.43990476190476197</v>
      </c>
      <c r="E5" s="18">
        <f>'Composition of waste'!$E5*$C5/100</f>
        <v>3.6934285714285719</v>
      </c>
      <c r="F5" s="18">
        <f>'Composition of waste'!$F5*$E5/100</f>
        <v>3.6135501890515718</v>
      </c>
      <c r="G5" s="18">
        <f>'Composition of waste'!$G5*$E5/100</f>
        <v>7.987838237699979E-2</v>
      </c>
      <c r="H5" s="18">
        <v>16.561772537662883</v>
      </c>
      <c r="I5" s="18">
        <v>451.67256662757444</v>
      </c>
      <c r="J5" s="18">
        <f>'Composition of waste'!$J5*'Composition (mass)'!$E5/100</f>
        <v>1.6240126960674532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5.0309536478951922E-2</v>
      </c>
      <c r="S5" s="18">
        <v>2.0752432907077283E-3</v>
      </c>
      <c r="T5" s="18">
        <f>'Composition of waste'!$T5*'Composition (mass)'!$E5/100</f>
        <v>1.6957697628760093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1.013047507869338E-2</v>
      </c>
      <c r="BL5" s="18">
        <f>'Composition of waste'!$BL5*$E5/100</f>
        <v>0</v>
      </c>
      <c r="BM5" s="18">
        <v>0</v>
      </c>
      <c r="BN5" s="18">
        <f>'Composition of waste'!$BN5*$E5/100</f>
        <v>6.2205547024166618E-3</v>
      </c>
      <c r="BO5" s="18">
        <f>'Composition of waste'!$BO5*$E5/100</f>
        <v>0.30155056450464479</v>
      </c>
      <c r="BP5" s="18">
        <f>'Composition of waste'!$BP5*$E5/100</f>
        <v>0.17364051112237938</v>
      </c>
      <c r="BQ5" s="18">
        <v>0</v>
      </c>
      <c r="BR5" s="18">
        <f>'Composition of waste'!$BR5*$E5/100</f>
        <v>3.139535979005339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>
        <f>12.4/3</f>
        <v>4.1333333333333337</v>
      </c>
      <c r="D6" s="18">
        <f>'Composition of waste'!$D6*$C6/100</f>
        <v>0.36327407407407414</v>
      </c>
      <c r="E6" s="18">
        <f>'Composition of waste'!$E6*$C6/100</f>
        <v>3.7700592592592597</v>
      </c>
      <c r="F6" s="18">
        <f>'Composition of waste'!$F6*$E6/100</f>
        <v>3.711712841696114</v>
      </c>
      <c r="G6" s="18">
        <f>'Composition of waste'!$G6*$E6/100</f>
        <v>5.8346417563145597E-2</v>
      </c>
      <c r="H6" s="18">
        <v>19.2058264142469</v>
      </c>
      <c r="I6" s="18">
        <v>513.99809525018293</v>
      </c>
      <c r="J6" s="18">
        <f>'Composition of waste'!$J6*'Composition (mass)'!$E6/100</f>
        <v>1.8264659205940847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7.9027055629617329E-2</v>
      </c>
      <c r="S6" s="18">
        <v>8.097001197180892E-2</v>
      </c>
      <c r="T6" s="18">
        <f>'Composition of waste'!$T6*'Composition (mass)'!$E6/100</f>
        <v>1.5400998585818306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3.2192778684906324E-2</v>
      </c>
      <c r="BL6" s="18">
        <f>'Composition of waste'!$BL6*$E6/100</f>
        <v>0</v>
      </c>
      <c r="BM6" s="18">
        <v>0</v>
      </c>
      <c r="BN6" s="18">
        <f>'Composition of waste'!$BN6*$E6/100</f>
        <v>7.0137434119872241E-3</v>
      </c>
      <c r="BO6" s="18">
        <f>'Composition of waste'!$BO6*$E6/100</f>
        <v>0.45538121690887357</v>
      </c>
      <c r="BP6" s="18">
        <f>'Composition of waste'!$BP6*$E6/100</f>
        <v>0.5614073419086355</v>
      </c>
      <c r="BQ6" s="18">
        <v>0</v>
      </c>
      <c r="BR6" s="18">
        <f>'Composition of waste'!$BR6*$E6/100</f>
        <v>2.6944567656093517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f>1.4/3</f>
        <v>0.46666666666666662</v>
      </c>
      <c r="D10" s="18">
        <f>'Composition of waste'!$D10*$C10/100</f>
        <v>0.37597101449275355</v>
      </c>
      <c r="E10" s="18">
        <f>'Composition of waste'!$E10*$C10/100</f>
        <v>9.0736231884057938E-2</v>
      </c>
      <c r="F10" s="18">
        <f>'Composition of waste'!$F10*$E10/100</f>
        <v>8.4584766480642962E-2</v>
      </c>
      <c r="G10" s="18">
        <f>'Composition of waste'!$G10*$E10/100</f>
        <v>6.151465403414976E-3</v>
      </c>
      <c r="H10" s="18">
        <v>18.958190859816952</v>
      </c>
      <c r="I10" s="18">
        <v>539.36806460390744</v>
      </c>
      <c r="J10" s="18">
        <f>'Composition of waste'!$J10*'Composition (mass)'!$E10/100</f>
        <v>4.21802556038363E-2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4.2776572872041336E-3</v>
      </c>
      <c r="S10" s="18">
        <v>0.35185081082960012</v>
      </c>
      <c r="T10" s="18">
        <f>'Composition of waste'!$T10*'Composition (mass)'!$E10/100</f>
        <v>3.1295707443703295E-2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3.3316477176277516E-4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2.7288261549113312E-2</v>
      </c>
      <c r="BP10" s="18">
        <f>'Composition of waste'!$BP10*$E10/100</f>
        <v>1.3905869375581425E-2</v>
      </c>
      <c r="BQ10" s="18">
        <v>0</v>
      </c>
      <c r="BR10" s="18">
        <f>'Composition of waste'!$BR10*$E10/100</f>
        <v>4.3489849033528857E-2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>
        <f>1.4/3</f>
        <v>0.46666666666666662</v>
      </c>
      <c r="D14" s="18">
        <f>'Composition of waste'!$D14*$C14/100</f>
        <v>7.1166666666666656E-2</v>
      </c>
      <c r="E14" s="18">
        <f>'Composition of waste'!$E14*$C14/100</f>
        <v>0.39549999999999996</v>
      </c>
      <c r="F14" s="18">
        <f>'Composition of waste'!$F14*$E14/100</f>
        <v>0.39129607382727871</v>
      </c>
      <c r="G14" s="18">
        <f>'Composition of waste'!$G14*$E14/100</f>
        <v>4.2039261727212472E-3</v>
      </c>
      <c r="H14" s="18">
        <v>36.957975113905924</v>
      </c>
      <c r="I14" s="18">
        <v>1000.3495900729962</v>
      </c>
      <c r="J14" s="18">
        <f>'Composition of waste'!$J14*'Composition (mass)'!$E14/100</f>
        <v>0.30518047560046235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4.7136064485049645E-4</v>
      </c>
      <c r="S14" s="18">
        <v>0.22507949944587077</v>
      </c>
      <c r="T14" s="18">
        <f>'Composition of waste'!$T14*'Composition (mass)'!$E14/100</f>
        <v>4.275079489569613E-2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3.0343487032262017E-3</v>
      </c>
      <c r="BP14" s="18">
        <f>'Composition of waste'!$BP14*$E14/100</f>
        <v>0.38196643584909862</v>
      </c>
      <c r="BQ14" s="18">
        <v>0</v>
      </c>
      <c r="BR14" s="18">
        <f>'Composition of waste'!$BR14*$E14/100</f>
        <v>2.8116113744075825E-3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>
        <f>6.9/2</f>
        <v>3.45</v>
      </c>
      <c r="D66" s="18">
        <f>'Composition of waste'!$D66*$C66/100</f>
        <v>2.2886210526315787</v>
      </c>
      <c r="E66" s="18">
        <f>'Composition of waste'!$E66*$C66/100</f>
        <v>1.1613789473684211</v>
      </c>
      <c r="F66" s="18">
        <f>'Composition of waste'!$F66*$E66/100</f>
        <v>1.104770383043757</v>
      </c>
      <c r="G66" s="18">
        <f>'Composition of waste'!$G66*$E66/100</f>
        <v>5.6608564324663713E-2</v>
      </c>
      <c r="H66" s="18">
        <v>23.607503025261042</v>
      </c>
      <c r="I66" s="18">
        <v>649.09785346584226</v>
      </c>
      <c r="J66" s="18">
        <f>'Composition of waste'!$J66*'Composition (mass)'!$E66/100</f>
        <v>0.62637905142780648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0.11434699982080623</v>
      </c>
      <c r="S66" s="18">
        <v>0.84756323398500055</v>
      </c>
      <c r="T66" s="18">
        <f>'Composition of waste'!$T66*'Composition (mass)'!$E66/100</f>
        <v>0.2615080750710943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0.70742169328606164</v>
      </c>
      <c r="BP66" s="18">
        <f>'Composition of waste'!$BP66*$E66/100</f>
        <v>0.33664567102895104</v>
      </c>
      <c r="BQ66" s="18">
        <v>0</v>
      </c>
      <c r="BR66" s="18">
        <f>'Composition of waste'!$BR66*$E66/100</f>
        <v>5.4476925951530399E-2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7.3/2</f>
        <v>3.65</v>
      </c>
      <c r="D77" s="18">
        <f>'Composition of waste'!$D77*$C77/100</f>
        <v>2.4264709486166005</v>
      </c>
      <c r="E77" s="18">
        <f>'Composition of waste'!$E77*$C77/100</f>
        <v>1.2235687252964429</v>
      </c>
      <c r="F77" s="18">
        <f>'Composition of waste'!$F77*$E77/100</f>
        <v>1.1680938374934824</v>
      </c>
      <c r="G77" s="18">
        <f>'Composition of waste'!$G77*$E77/100</f>
        <v>5.5474887802960525E-2</v>
      </c>
      <c r="H77" s="18">
        <v>24.665686395638932</v>
      </c>
      <c r="I77" s="18">
        <v>675.44343549775363</v>
      </c>
      <c r="J77" s="18">
        <f>'Composition of waste'!$J77*'Composition (mass)'!$E77/100</f>
        <v>0.68210191469015624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0.11867401190659425</v>
      </c>
      <c r="S77" s="18">
        <v>0.84876971663336165</v>
      </c>
      <c r="T77" s="18">
        <f>'Composition of waste'!$T77*'Composition (mass)'!$E77/100</f>
        <v>0.25967055183088578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0.71707026981636768</v>
      </c>
      <c r="BP77" s="18">
        <f>'Composition of waste'!$BP77*$E77/100</f>
        <v>0.41438211426750349</v>
      </c>
      <c r="BQ77" s="18">
        <v>0</v>
      </c>
      <c r="BR77" s="18">
        <f>'Composition of waste'!$BR77*$E77/100</f>
        <v>3.5800286617257655E-2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>
        <f>1.4/3</f>
        <v>0.46666666666666662</v>
      </c>
      <c r="D80" s="18">
        <f>'Composition of waste'!$D80*$C80/100</f>
        <v>0.22963522012578619</v>
      </c>
      <c r="E80" s="18">
        <f>'Composition of waste'!$E80*$C80/100</f>
        <v>0.23703144654088046</v>
      </c>
      <c r="F80" s="18">
        <f>'Composition of waste'!$F80*$E80/100</f>
        <v>0.22163157780947643</v>
      </c>
      <c r="G80" s="18">
        <f>'Composition of waste'!$G80*$E80/100</f>
        <v>1.5399868731403931E-2</v>
      </c>
      <c r="H80" s="18">
        <v>25.741406205919322</v>
      </c>
      <c r="I80" s="18">
        <v>725.27674013134424</v>
      </c>
      <c r="J80" s="18">
        <f>'Composition of waste'!$J80*'Composition (mass)'!$E80/100</f>
        <v>0.13587656520528082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1.7422891907580149E-2</v>
      </c>
      <c r="S80" s="18">
        <v>1.4162073948421494</v>
      </c>
      <c r="T80" s="18">
        <f>'Composition of waste'!$T80*'Composition (mass)'!$E80/100</f>
        <v>4.6472312603075057E-2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0.11084207981578979</v>
      </c>
      <c r="BP80" s="18">
        <f>'Composition of waste'!$BP80*$E80/100</f>
        <v>9.9896463741447297E-2</v>
      </c>
      <c r="BQ80" s="18">
        <v>0</v>
      </c>
      <c r="BR80" s="18">
        <f>'Composition of waste'!$BR80*$E80/100</f>
        <v>1.0947420291670704E-2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>
        <f>2.8/2</f>
        <v>1.4</v>
      </c>
      <c r="D81" s="18">
        <f>'Composition of waste'!$D81*$C81/100</f>
        <v>0.37886666666666663</v>
      </c>
      <c r="E81" s="18">
        <f>'Composition of waste'!$E81*$C81/100</f>
        <v>1.0211333333333332</v>
      </c>
      <c r="F81" s="18">
        <f>'Composition of waste'!$F81*$E81/100</f>
        <v>1.0058822951816462</v>
      </c>
      <c r="G81" s="18">
        <f>'Composition of waste'!$G81*$E81/100</f>
        <v>1.5251038151686961E-2</v>
      </c>
      <c r="H81" s="18">
        <v>22.340272036075664</v>
      </c>
      <c r="I81" s="18">
        <v>609.14803347727593</v>
      </c>
      <c r="J81" s="18">
        <f>'Composition of waste'!$J81*'Composition (mass)'!$E81/100</f>
        <v>0.54362972844384405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1.1321682349851153E-2</v>
      </c>
      <c r="S81" s="18">
        <v>0.18468537563492263</v>
      </c>
      <c r="T81" s="18">
        <f>'Composition of waste'!$T81*'Composition (mass)'!$E81/100</f>
        <v>0.37074102545994919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6.6082381310592908E-2</v>
      </c>
      <c r="BP81" s="18">
        <f>'Composition of waste'!$BP81*$E81/100</f>
        <v>0.31699156376972437</v>
      </c>
      <c r="BQ81" s="18">
        <v>0</v>
      </c>
      <c r="BR81" s="18">
        <f>'Composition of waste'!$BR81*$E81/100</f>
        <v>0.62029567407732777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f>2.8/2</f>
        <v>1.4</v>
      </c>
      <c r="D83" s="18">
        <f>'Composition of waste'!$D83*$C83/100</f>
        <v>0.46156551724137906</v>
      </c>
      <c r="E83" s="18">
        <f>'Composition of waste'!$E83*$C83/100</f>
        <v>0.93850689655172415</v>
      </c>
      <c r="F83" s="18">
        <f>'Composition of waste'!$F83*$E83/100</f>
        <v>0.91024007709463328</v>
      </c>
      <c r="G83" s="18">
        <f>'Composition of waste'!$G83*$E83/100</f>
        <v>2.8266819457090447E-2</v>
      </c>
      <c r="H83" s="18">
        <v>16.725718261439166</v>
      </c>
      <c r="I83" s="18">
        <v>455.23846524921248</v>
      </c>
      <c r="J83" s="18">
        <f>'Composition of waste'!$J83*'Composition (mass)'!$E83/100</f>
        <v>0.41467875717959346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1.9543420260622779E-2</v>
      </c>
      <c r="S83" s="18">
        <v>0.69363701990855653</v>
      </c>
      <c r="T83" s="18">
        <f>'Composition of waste'!$T83*'Composition (mass)'!$E83/100</f>
        <v>0.41501386128297341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5.8226554780854397E-4</v>
      </c>
      <c r="BL83" s="18">
        <f>'Composition of waste'!$BL83*$E83/100</f>
        <v>0</v>
      </c>
      <c r="BM83" s="18">
        <v>0</v>
      </c>
      <c r="BN83" s="18">
        <f>'Composition of waste'!$BN83*$E83/100</f>
        <v>6.410916556585907E-5</v>
      </c>
      <c r="BO83" s="18">
        <f>'Composition of waste'!$BO83*$E83/100</f>
        <v>0.11293026614264959</v>
      </c>
      <c r="BP83" s="18">
        <f>'Composition of waste'!$BP83*$E83/100</f>
        <v>4.592364516116345E-2</v>
      </c>
      <c r="BQ83" s="18">
        <v>0</v>
      </c>
      <c r="BR83" s="18">
        <f>'Composition of waste'!$BR83*$E83/100</f>
        <v>0.75146521867011129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>
        <f>7.3/2</f>
        <v>3.65</v>
      </c>
      <c r="D84" s="18">
        <f>'Composition of waste'!$D84*$C84/100</f>
        <v>2.4164063106796116</v>
      </c>
      <c r="E84" s="18">
        <f>'Composition of waste'!$E84*$C84/100</f>
        <v>1.2336291262135928</v>
      </c>
      <c r="F84" s="18">
        <f>'Composition of waste'!$F84*$E84/100</f>
        <v>1.1468924635862405</v>
      </c>
      <c r="G84" s="18">
        <f>'Composition of waste'!$G84*$E84/100</f>
        <v>8.6736662627352426E-2</v>
      </c>
      <c r="H84" s="18">
        <v>22.615822116722924</v>
      </c>
      <c r="I84" s="18">
        <v>637.22466532266355</v>
      </c>
      <c r="J84" s="18">
        <f>'Composition of waste'!$J84*'Composition (mass)'!$E84/100</f>
        <v>0.64141705802728199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0.11808607788834666</v>
      </c>
      <c r="S84" s="18">
        <v>1.4729050706105946</v>
      </c>
      <c r="T84" s="18">
        <f>'Composition of waste'!$T84*'Composition (mass)'!$E84/100</f>
        <v>0.28561184273574375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0.71077010066741764</v>
      </c>
      <c r="BP84" s="18">
        <f>'Composition of waste'!$BP84*$E84/100</f>
        <v>0.32897542224876075</v>
      </c>
      <c r="BQ84" s="18">
        <v>0</v>
      </c>
      <c r="BR84" s="18">
        <f>'Composition of waste'!$BR84*$E84/100</f>
        <v>9.7345005545258087E-2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69</v>
      </c>
      <c r="D91" s="18">
        <f>'Composition of waste'!$D91*$C91/100</f>
        <v>59.394162745098043</v>
      </c>
      <c r="E91" s="18">
        <f>'Composition of waste'!$E91*$C91/100</f>
        <v>9.6062882352941195</v>
      </c>
      <c r="F91" s="18">
        <f>'Composition of waste'!$F91*$E91/100</f>
        <v>8.9095782590581436</v>
      </c>
      <c r="G91" s="18">
        <f>'Composition of waste'!$G91*$E91/100</f>
        <v>0.69670997623597786</v>
      </c>
      <c r="H91" s="18">
        <v>15.980390555797626</v>
      </c>
      <c r="I91" s="18">
        <v>460.21398068707117</v>
      </c>
      <c r="J91" s="18">
        <f>'Composition of waste'!$J91*'Composition (mass)'!$E91/100</f>
        <v>4.0044573648103308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0.2239507068810008</v>
      </c>
      <c r="S91" s="18">
        <v>0.17581225153748034</v>
      </c>
      <c r="T91" s="18">
        <f>'Composition of waste'!$T91*'Composition (mass)'!$E91/100</f>
        <v>4.0483193290751878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0.30675037712556213</v>
      </c>
      <c r="BL91" s="18">
        <f>'Composition of waste'!$BL91*$E91/100</f>
        <v>0</v>
      </c>
      <c r="BM91" s="18">
        <v>0</v>
      </c>
      <c r="BN91" s="18">
        <f>'Composition of waste'!$BN91*$E91/100</f>
        <v>5.4490729545626018E-2</v>
      </c>
      <c r="BO91" s="18">
        <f>'Composition of waste'!$BO91*$E91/100</f>
        <v>1.3926126211998728</v>
      </c>
      <c r="BP91" s="18">
        <f>'Composition of waste'!$BP91*$E91/100</f>
        <v>0.52025922060674845</v>
      </c>
      <c r="BQ91" s="18">
        <v>0</v>
      </c>
      <c r="BR91" s="18">
        <f>'Composition of waste'!$BR91*$E91/100</f>
        <v>6.9843416777843332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653</v>
      </c>
      <c r="C96">
        <f>(99.8/8)</f>
        <v>12.475</v>
      </c>
      <c r="D96" s="18">
        <f>'Composition of waste'!$D96*$C96/100</f>
        <v>1.2475000000000001</v>
      </c>
      <c r="E96" s="18">
        <f>'Composition of waste'!$E96*$C96/100</f>
        <v>11.227499999999999</v>
      </c>
      <c r="F96" s="18">
        <f>'Composition of waste'!$F96*$E96/100</f>
        <v>0</v>
      </c>
      <c r="G96" s="18">
        <f>'Composition of waste'!$G96*$E96/100</f>
        <v>0.26833724999999997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3.6938474999999995</v>
      </c>
      <c r="BL96" s="18">
        <f>'Composition of waste'!$BL96*$E96/100</f>
        <v>1.5965505</v>
      </c>
      <c r="BM96" s="18">
        <v>0</v>
      </c>
      <c r="BN96" s="18">
        <f>'Composition of waste'!$BN96*$E96/100</f>
        <v>3.4973662499999993</v>
      </c>
      <c r="BO96" s="18">
        <f>'Composition of waste'!$BO96*$E96/100</f>
        <v>0</v>
      </c>
      <c r="BP96" s="18">
        <f>'Composition of waste'!$BP96*$E96/100</f>
        <v>0</v>
      </c>
      <c r="BQ96" s="18">
        <v>0</v>
      </c>
      <c r="BR96" s="18">
        <f>'Composition of waste'!$BR96*$E96/100</f>
        <v>0</v>
      </c>
    </row>
    <row r="97" spans="1:70" x14ac:dyDescent="0.35">
      <c r="A97" s="21"/>
      <c r="B97" s="42"/>
      <c r="D97" s="43"/>
      <c r="E97" s="43"/>
      <c r="F97" s="43"/>
      <c r="G97" s="43"/>
      <c r="J97" s="43"/>
      <c r="R97" s="43"/>
      <c r="T97" s="43"/>
      <c r="BK97" s="43"/>
      <c r="BL97" s="43"/>
      <c r="BN97" s="43"/>
      <c r="BO97" s="43"/>
      <c r="BP97" s="43"/>
      <c r="BR97" s="43"/>
    </row>
    <row r="98" spans="1:70" x14ac:dyDescent="0.35">
      <c r="A98" s="21" t="s">
        <v>242</v>
      </c>
      <c r="C98" s="20">
        <f>SUM(C2:C97)</f>
        <v>112.27499999999998</v>
      </c>
      <c r="D98" s="20">
        <f>SUM(D2:D96)</f>
        <v>71.404181922642366</v>
      </c>
      <c r="E98" s="20">
        <f>SUM(E2:E96)</f>
        <v>40.871629662059291</v>
      </c>
      <c r="F98" s="20">
        <f>SUM(F2:F96)</f>
        <v>28.465655036731665</v>
      </c>
      <c r="G98" s="20">
        <f>SUM(G2:G96)</f>
        <v>1.4468118753276302</v>
      </c>
      <c r="H98" s="20">
        <f t="shared" ref="H98:BH98" si="0">SUM(H2:H95)</f>
        <v>1748.0370779513639</v>
      </c>
      <c r="I98" s="20">
        <f t="shared" si="0"/>
        <v>49127.849334222614</v>
      </c>
      <c r="J98" s="20">
        <f>SUM(J2:J96)</f>
        <v>13.852192049706183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>SUM(R2:R96)</f>
        <v>0.86652370610638019</v>
      </c>
      <c r="S98" s="20">
        <f t="shared" si="0"/>
        <v>37.864632672965826</v>
      </c>
      <c r="T98" s="20">
        <f>SUM(T2:T96)</f>
        <v>11.64441559141488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/>
      <c r="BJ98" s="20"/>
      <c r="BK98" s="20">
        <f>SUM(BK2:BK96)</f>
        <v>4.0446158396201382</v>
      </c>
      <c r="BL98" s="20">
        <f>SUM(BL2:BL96)</f>
        <v>1.5965505</v>
      </c>
      <c r="BM98" s="20"/>
      <c r="BN98" s="20">
        <f>SUM(BN2:BN96)</f>
        <v>3.5666257518179814</v>
      </c>
      <c r="BO98" s="20">
        <f>SUM(BO2:BO96)</f>
        <v>5.2263872092968091</v>
      </c>
      <c r="BP98" s="20">
        <f>SUM(BP2:BP96)</f>
        <v>4.0162805905622196</v>
      </c>
      <c r="BQ98" s="20"/>
      <c r="BR98" s="20">
        <f>SUM(BR2:BR96)</f>
        <v>19.188357149907219</v>
      </c>
    </row>
    <row r="99" spans="1:70" x14ac:dyDescent="0.35">
      <c r="B99" s="21"/>
    </row>
    <row r="104" spans="1:70" x14ac:dyDescent="0.35">
      <c r="A104" t="s">
        <v>485</v>
      </c>
      <c r="B104">
        <f>J98/R98</f>
        <v>15.985935470766677</v>
      </c>
    </row>
    <row r="105" spans="1:70" x14ac:dyDescent="0.35">
      <c r="A105" t="s">
        <v>484</v>
      </c>
      <c r="B105">
        <v>200</v>
      </c>
    </row>
    <row r="106" spans="1:70" x14ac:dyDescent="0.35">
      <c r="A106" t="s">
        <v>486</v>
      </c>
      <c r="B106">
        <f>((C98*B104)-(30*C98))/(30-B105)</f>
        <v>9.2554652648215932</v>
      </c>
    </row>
    <row r="107" spans="1:70" x14ac:dyDescent="0.35">
      <c r="A107" t="s">
        <v>487</v>
      </c>
      <c r="B107">
        <f>((C98*B104)+(B106*B105))/(C98+B106)</f>
        <v>29.999999999999996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8"/>
  <sheetViews>
    <sheetView zoomScale="97" zoomScaleNormal="115" workbookViewId="0">
      <selection activeCell="B47" sqref="B47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647</v>
      </c>
      <c r="P1" t="s">
        <v>648</v>
      </c>
      <c r="R1" t="s">
        <v>522</v>
      </c>
    </row>
    <row r="2" spans="1:22" x14ac:dyDescent="0.35">
      <c r="A2" s="2" t="s">
        <v>308</v>
      </c>
      <c r="B2" s="2">
        <f>'Composition (mass)'!BR98/B39</f>
        <v>0.17090498463511219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106.60198416615123</v>
      </c>
      <c r="O2">
        <f>F2*N2*12</f>
        <v>7675.3428599628878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(mass)'!BO98/B39</f>
        <v>4.6549874943636695E-2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14.8476909355023</v>
      </c>
      <c r="O3">
        <f>F3*N3*12</f>
        <v>2850.7566596164415</v>
      </c>
      <c r="P3">
        <f>I3*N3*14</f>
        <v>831.47069238812878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(mass)'!BP98/B39</f>
        <v>3.5771815547203031E-2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10.219543487435672</v>
      </c>
      <c r="O4">
        <f>F4*N4*12</f>
        <v>3065.8630462307015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(mass)'!BL98/B39</f>
        <v>1.4220000000000003E-2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5.6615265957446805</v>
      </c>
      <c r="O5">
        <f t="shared" ref="O5:O7" si="2">F5*N5*12</f>
        <v>679.38319148936171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(mass)'!BK98/B39</f>
        <v>3.6024189174973402E-2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22.470087997889657</v>
      </c>
      <c r="O6">
        <f t="shared" si="2"/>
        <v>1617.8463358480551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(mass)'!BN98/B39</f>
        <v>3.1766873763687212E-2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9.7448791033278166</v>
      </c>
      <c r="O7">
        <f t="shared" si="2"/>
        <v>2338.7709847986762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(mass)'!G98/B39</f>
        <v>1.2886322648208689E-2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9.999999999999998E-4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9.999999999999998E-4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9.999999999999998E-4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9.999999999999998E-4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9.999999999999998E-4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</row>
    <row r="19" spans="1:13" x14ac:dyDescent="0.35">
      <c r="A19" s="2" t="s">
        <v>36</v>
      </c>
      <c r="B19">
        <f>(B39*0.01)/B39/10</f>
        <v>9.999999999999998E-4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9.999999999999998E-4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(mass)'!D98/B39</f>
        <v>0.63597579089416501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(mass)'!R98)-(Variables!P3*0.001))/B39</f>
        <v>3.1220675767759014E-4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(mass)'!C98</f>
        <v>112.27499999999998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18227.963077946122</v>
      </c>
    </row>
    <row r="47" spans="1:4" x14ac:dyDescent="0.35">
      <c r="A47" t="s">
        <v>642</v>
      </c>
      <c r="B47">
        <f>(B46*0.001)/B39</f>
        <v>0.16235104055173569</v>
      </c>
    </row>
    <row r="48" spans="1:4" x14ac:dyDescent="0.35">
      <c r="A48" t="s">
        <v>654</v>
      </c>
      <c r="B48">
        <f>(P3*0.001)/B39</f>
        <v>7.4056619228512928E-3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topLeftCell="A13" workbookViewId="0">
      <selection activeCell="C26" sqref="C26"/>
    </sheetView>
  </sheetViews>
  <sheetFormatPr baseColWidth="10" defaultRowHeight="14.5" x14ac:dyDescent="0.35"/>
  <sheetData>
    <row r="1" spans="1:38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  <c r="L1" t="s">
        <v>649</v>
      </c>
    </row>
    <row r="2" spans="1:38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  <c r="L11">
        <f>C11*(Variables!L$23/Variables!L$14)</f>
        <v>5.4361283061339333E-2</v>
      </c>
    </row>
    <row r="12" spans="1:38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  <c r="L15">
        <f>C15*(Variables!L$23/Variables!L$14)</f>
        <v>5.4361283061339333E-2</v>
      </c>
    </row>
    <row r="16" spans="1:38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  <c r="L19">
        <f>C19*(Variables!L$23/Variables!L$18)</f>
        <v>2.4607076444965226E-2</v>
      </c>
    </row>
    <row r="20" spans="1:12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  <c r="L24">
        <f>C24*(Variables!L$23/Variables!L$18)</f>
        <v>2.4607076444965226E-2</v>
      </c>
    </row>
    <row r="25" spans="1:12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  <row r="28" spans="1:12" x14ac:dyDescent="0.35">
      <c r="A28" t="s">
        <v>650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abSelected="1" topLeftCell="A39" workbookViewId="0">
      <selection activeCell="G42" sqref="G42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644</v>
      </c>
      <c r="B75" s="36">
        <v>600</v>
      </c>
      <c r="C75" s="23" t="s">
        <v>645</v>
      </c>
    </row>
    <row r="76" spans="1:6" x14ac:dyDescent="0.35">
      <c r="A76" s="23" t="s">
        <v>646</v>
      </c>
      <c r="B76" s="23">
        <v>1.2929999999999999</v>
      </c>
      <c r="C76" s="23" t="s">
        <v>645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topLeftCell="A4" workbookViewId="0">
      <selection activeCell="A17" sqref="A17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643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(mass)'!C98-aer!D97)</f>
        <v>0.60628499999999996</v>
      </c>
      <c r="C2" t="s">
        <v>574</v>
      </c>
    </row>
    <row r="3" spans="1:3" x14ac:dyDescent="0.35">
      <c r="A3" t="s">
        <v>572</v>
      </c>
      <c r="B3">
        <f>0.0006*1.2*60*'Composition (mass)'!C98</f>
        <v>4.8502799999999988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2024-09-06T13:06:11Z</dcterms:modified>
</cp:coreProperties>
</file>