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b365.sharepoint.com/sites/VNABHTV_SteelSlitting_PApps_GR/Shared Documents/General/01. Models/11. Working/00. HTV Files - Steel Slitting/"/>
    </mc:Choice>
  </mc:AlternateContent>
  <xr:revisionPtr revIDLastSave="224" documentId="13_ncr:1_{97ADFF4A-C115-4916-9E72-144ADDB86F12}" xr6:coauthVersionLast="47" xr6:coauthVersionMax="47" xr10:uidLastSave="{66CCE7AE-A450-4CD1-B01A-0426583D1BE3}"/>
  <bookViews>
    <workbookView minimized="1" xWindow="32970" yWindow="3720" windowWidth="13830" windowHeight="8130" activeTab="1" xr2:uid="{27587A37-029F-41FD-94F1-5B7EE338C0C5}"/>
  </bookViews>
  <sheets>
    <sheet name="FORM (2)" sheetId="136" r:id="rId1"/>
    <sheet name="FORM" sheetId="135" r:id="rId2"/>
  </sheets>
  <externalReferences>
    <externalReference r:id="rId3"/>
    <externalReference r:id="rId4"/>
    <externalReference r:id="rId5"/>
    <externalReference r:id="rId6"/>
  </externalReferences>
  <definedNames>
    <definedName name="__AVG1">'[1]ｾｸﾞﾒﾝﾄ6-3-2.データ'!$B$5</definedName>
    <definedName name="__AVG2">'[1]ｾｸﾞﾒﾝﾄ6-3-2.データ'!$C$5</definedName>
    <definedName name="__AVG3">'[1]ｾｸﾞﾒﾝﾄ6-3-2.データ'!$D$5</definedName>
    <definedName name="__AVG4">'[1]ｾｸﾞﾒﾝﾄ6-3-2.データ'!$E$5</definedName>
    <definedName name="__AVG5">'[1]ｾｸﾞﾒﾝﾄ6-3-2.データ'!$F$5</definedName>
    <definedName name="__AVG6">'[1]ｾｸﾞﾒﾝﾄ6-3-2.データ'!$G$5</definedName>
    <definedName name="__NP2">'[2]1-2-1'!$F$22:$AE$45</definedName>
    <definedName name="__STD1">'[1]ｾｸﾞﾒﾝﾄ6-3-2.データ'!$B$6</definedName>
    <definedName name="__STD2">'[1]ｾｸﾞﾒﾝﾄ6-3-2.データ'!$C$6</definedName>
    <definedName name="__STD3">'[1]ｾｸﾞﾒﾝﾄ6-3-2.データ'!$D$6</definedName>
    <definedName name="__STD4">'[1]ｾｸﾞﾒﾝﾄ6-3-2.データ'!$E$6</definedName>
    <definedName name="__STD5">'[1]ｾｸﾞﾒﾝﾄ6-3-2.データ'!$F$6</definedName>
    <definedName name="__STD6">'[1]ｾｸﾞﾒﾝﾄ6-3-2.データ'!$G$6</definedName>
    <definedName name="_AVG1">'[1]ｾｸﾞﾒﾝﾄ6-3-2.データ'!$B$5</definedName>
    <definedName name="_AVG2">'[1]ｾｸﾞﾒﾝﾄ6-3-2.データ'!$C$5</definedName>
    <definedName name="_AVG3">'[1]ｾｸﾞﾒﾝﾄ6-3-2.データ'!$D$5</definedName>
    <definedName name="_AVG4">'[1]ｾｸﾞﾒﾝﾄ6-3-2.データ'!$E$5</definedName>
    <definedName name="_AVG5">'[1]ｾｸﾞﾒﾝﾄ6-3-2.データ'!$F$5</definedName>
    <definedName name="_AVG6">'[1]ｾｸﾞﾒﾝﾄ6-3-2.データ'!$G$5</definedName>
    <definedName name="_xlnm._FilterDatabase" localSheetId="1" hidden="1">FORM!$A$30:$BI$59</definedName>
    <definedName name="_xlnm._FilterDatabase" localSheetId="0" hidden="1">'FORM (2)'!$C$30:$BK$59</definedName>
    <definedName name="_Key1" hidden="1">'[3]#REF'!$C$9:$C$25</definedName>
    <definedName name="_NP2">'[2]1-2-1'!$F$22:$AE$45</definedName>
    <definedName name="_Order1" hidden="1">255</definedName>
    <definedName name="_Sort" hidden="1">'[3]#REF'!$C$9:$F$25</definedName>
    <definedName name="_STD1">'[1]ｾｸﾞﾒﾝﾄ6-3-2.データ'!$B$6</definedName>
    <definedName name="_STD2">'[1]ｾｸﾞﾒﾝﾄ6-3-2.データ'!$C$6</definedName>
    <definedName name="_STD3">'[1]ｾｸﾞﾒﾝﾄ6-3-2.データ'!$D$6</definedName>
    <definedName name="_STD4">'[1]ｾｸﾞﾒﾝﾄ6-3-2.データ'!$E$6</definedName>
    <definedName name="_STD5">'[1]ｾｸﾞﾒﾝﾄ6-3-2.データ'!$F$6</definedName>
    <definedName name="_STD6">'[1]ｾｸﾞﾒﾝﾄ6-3-2.データ'!$G$6</definedName>
    <definedName name="A" localSheetId="1">#REF!</definedName>
    <definedName name="A" localSheetId="0">#REF!</definedName>
    <definedName name="A">#REF!</definedName>
    <definedName name="A臨時" localSheetId="1">#REF!</definedName>
    <definedName name="A臨時" localSheetId="0">#REF!</definedName>
    <definedName name="A臨時">#REF!</definedName>
    <definedName name="ＣＦＤ以外総合" localSheetId="1">#REF!</definedName>
    <definedName name="ＣＦＤ以外総合" localSheetId="0">#REF!</definedName>
    <definedName name="ＣＦＤ以外総合">#REF!</definedName>
    <definedName name="ＣＦＤ総合" localSheetId="1">#REF!</definedName>
    <definedName name="ＣＦＤ総合" localSheetId="0">#REF!</definedName>
    <definedName name="ＣＦＤ総合">#REF!</definedName>
    <definedName name="dà">#REF!</definedName>
    <definedName name="ể">#REF!</definedName>
    <definedName name="LE01A2" localSheetId="1">#REF!</definedName>
    <definedName name="LE01A2" localSheetId="0">#REF!</definedName>
    <definedName name="LE01A2">#REF!</definedName>
    <definedName name="n" localSheetId="1" hidden="1">#REF!</definedName>
    <definedName name="n" localSheetId="0" hidden="1">#REF!</definedName>
    <definedName name="n" hidden="1">#REF!</definedName>
    <definedName name="_xlnm.Print_Area" localSheetId="1">FORM!$A$18:$V$62</definedName>
    <definedName name="_xlnm.Print_Area" localSheetId="0">'FORM (2)'!$C$18:$X$62</definedName>
    <definedName name="_xlnm.Print_Area">#REF!</definedName>
    <definedName name="_xlnm.Print_Titles">#REF!</definedName>
    <definedName name="_xlnm.Recorder" localSheetId="1">#REF!</definedName>
    <definedName name="_xlnm.Recorder" localSheetId="0">#REF!</definedName>
    <definedName name="_xlnm.Recorder">#REF!</definedName>
    <definedName name="SUMM4S" localSheetId="1">#REF!</definedName>
    <definedName name="SUMM4S" localSheetId="0">#REF!</definedName>
    <definedName name="SUMM4S">#REF!</definedName>
    <definedName name="SUMM5S" localSheetId="1">#REF!</definedName>
    <definedName name="SUMM5S" localSheetId="0">#REF!</definedName>
    <definedName name="SUMM5S">#REF!</definedName>
    <definedName name="Ｔ_Ｄ要件Ａ表_クラッチ容量" localSheetId="1">#REF!</definedName>
    <definedName name="Ｔ_Ｄ要件Ａ表_クラッチ容量" localSheetId="0">#REF!</definedName>
    <definedName name="Ｔ_Ｄ要件Ａ表_クラッチ容量">#REF!</definedName>
    <definedName name="Ｔ_Ｄ要件Ａ表_ピストン室遠心残圧" localSheetId="1">#REF!</definedName>
    <definedName name="Ｔ_Ｄ要件Ａ表_ピストン室遠心残圧" localSheetId="0">#REF!</definedName>
    <definedName name="Ｔ_Ｄ要件Ａ表_ピストン室遠心残圧">#REF!</definedName>
    <definedName name="Ｔ_Ｄ要件Ａ表_プレート爪部面圧">'[2]1-2-1'!$F$22:$AE$45</definedName>
    <definedName name="Ｔ_Ｄ要件Ａ表_ライニング面圧" localSheetId="1">#REF!</definedName>
    <definedName name="Ｔ_Ｄ要件Ａ表_ライニング面圧" localSheetId="0">#REF!</definedName>
    <definedName name="Ｔ_Ｄ要件Ａ表_ライニング面圧">#REF!</definedName>
    <definedName name="Ｔ_Ｄ要件Ａ表_基本仕様" localSheetId="1">#REF!</definedName>
    <definedName name="Ｔ_Ｄ要件Ａ表_基本仕様" localSheetId="0">#REF!</definedName>
    <definedName name="Ｔ_Ｄ要件Ａ表_基本仕様">#REF!</definedName>
    <definedName name="X" localSheetId="1">#REF!</definedName>
    <definedName name="X" localSheetId="0">#REF!</definedName>
    <definedName name="X">#REF!</definedName>
    <definedName name="ｱ1" localSheetId="1">#REF!</definedName>
    <definedName name="ｱ1" localSheetId="0">#REF!</definedName>
    <definedName name="ｱ1">#REF!</definedName>
    <definedName name="ﾊﾟｰﾄ賃率" localSheetId="1">#REF!</definedName>
    <definedName name="ﾊﾟｰﾄ賃率" localSheetId="0">#REF!</definedName>
    <definedName name="ﾊﾟｰﾄ賃率">#REF!</definedName>
    <definedName name="ﾍﾘｶﾙ" localSheetId="1">#REF!</definedName>
    <definedName name="ﾍﾘｶﾙ" localSheetId="0">#REF!</definedName>
    <definedName name="ﾍﾘｶﾙ">#REF!</definedName>
    <definedName name="一覧の機種数集計" localSheetId="1">#REF!</definedName>
    <definedName name="一覧の機種数集計" localSheetId="0">#REF!</definedName>
    <definedName name="一覧の機種数集計">#REF!</definedName>
    <definedName name="仮" localSheetId="1">#REF!</definedName>
    <definedName name="仮" localSheetId="0">#REF!</definedName>
    <definedName name="仮">#REF!</definedName>
    <definedName name="分類毎の数量" localSheetId="1">#REF!</definedName>
    <definedName name="分類毎の数量" localSheetId="0">#REF!</definedName>
    <definedName name="分類毎の数量">#REF!</definedName>
    <definedName name="単価_kwh" localSheetId="1">#REF!</definedName>
    <definedName name="単価_kwh" localSheetId="0">#REF!</definedName>
    <definedName name="単価_kwh">#REF!</definedName>
    <definedName name="外部賃率" localSheetId="1">#REF!</definedName>
    <definedName name="外部賃率" localSheetId="0">#REF!</definedName>
    <definedName name="外部賃率">#REF!</definedName>
    <definedName name="大分類毎の数量" localSheetId="1">#REF!</definedName>
    <definedName name="大分類毎の数量" localSheetId="0">#REF!</definedName>
    <definedName name="大分類毎の数量">#REF!</definedName>
    <definedName name="定数" localSheetId="1">#REF!</definedName>
    <definedName name="定数" localSheetId="0">#REF!</definedName>
    <definedName name="定数">#REF!</definedName>
    <definedName name="材質毎機種数" localSheetId="1">#REF!</definedName>
    <definedName name="材質毎機種数" localSheetId="0">#REF!</definedName>
    <definedName name="材質毎機種数">#REF!</definedName>
    <definedName name="正規賃率" localSheetId="1">#REF!</definedName>
    <definedName name="正規賃率" localSheetId="0">#REF!</definedName>
    <definedName name="正規賃率">#REF!</definedName>
    <definedName name="目標距離">[4]目標走行距離!$B$3</definedName>
    <definedName name="直間比率" localSheetId="1">#REF!</definedName>
    <definedName name="直間比率" localSheetId="0">#REF!</definedName>
    <definedName name="直間比率">#REF!</definedName>
    <definedName name="稼動日数" localSheetId="1">#REF!</definedName>
    <definedName name="稼動日数" localSheetId="0">#REF!</definedName>
    <definedName name="稼動日数">#REF!</definedName>
    <definedName name="設備償却率" localSheetId="1">#REF!</definedName>
    <definedName name="設備償却率" localSheetId="0">#REF!</definedName>
    <definedName name="設備償却率">#REF!</definedName>
    <definedName name="設定台数_年" localSheetId="1">#REF!</definedName>
    <definedName name="設定台数_年" localSheetId="0">#REF!</definedName>
    <definedName name="設定台数_年">#REF!</definedName>
    <definedName name="設定台数_日" localSheetId="1">#REF!</definedName>
    <definedName name="設定台数_日" localSheetId="0">#REF!</definedName>
    <definedName name="設定台数_日">#REF!</definedName>
    <definedName name="設定台数_月" localSheetId="1">#REF!</definedName>
    <definedName name="設定台数_月" localSheetId="0">#REF!</definedName>
    <definedName name="設定台数_月">#REF!</definedName>
    <definedName name="設定年数" localSheetId="1">#REF!</definedName>
    <definedName name="設定年数" localSheetId="0">#REF!</definedName>
    <definedName name="設定年数">#REF!</definedName>
    <definedName name="資産クエリー" localSheetId="1">#REF!</definedName>
    <definedName name="資産クエリー" localSheetId="0">#REF!</definedName>
    <definedName name="資産クエリー">#REF!</definedName>
    <definedName name="部品毎のクロス集計1" localSheetId="1">#REF!</definedName>
    <definedName name="部品毎のクロス集計1" localSheetId="0">#REF!</definedName>
    <definedName name="部品毎のクロス集計1">#REF!</definedName>
    <definedName name="部品費" localSheetId="1">#REF!</definedName>
    <definedName name="部品費" localSheetId="0">#REF!</definedName>
    <definedName name="部品費">#REF!</definedName>
    <definedName name="限度線図" localSheetId="1">#REF!</definedName>
    <definedName name="限度線図" localSheetId="0">#REF!</definedName>
    <definedName name="限度線図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135" l="1"/>
  <c r="X33" i="135"/>
  <c r="X34" i="135"/>
  <c r="X35" i="135"/>
  <c r="X36" i="135"/>
  <c r="X37" i="135"/>
  <c r="X38" i="135"/>
  <c r="X39" i="135"/>
  <c r="X40" i="135"/>
  <c r="X31" i="135"/>
  <c r="AA32" i="135"/>
  <c r="AA33" i="135"/>
  <c r="AA34" i="135"/>
  <c r="AA35" i="135"/>
  <c r="AA43" i="135"/>
  <c r="AA42" i="135"/>
  <c r="AA40" i="135"/>
  <c r="AA39" i="135"/>
  <c r="AA37" i="135"/>
  <c r="AA36" i="135"/>
  <c r="AA31" i="135"/>
  <c r="R33" i="136"/>
  <c r="D36" i="136"/>
  <c r="D32" i="136" l="1"/>
  <c r="AD56" i="136" l="1"/>
  <c r="AD55" i="136"/>
  <c r="AD54" i="136"/>
  <c r="AD53" i="136"/>
  <c r="AD52" i="136"/>
  <c r="AD51" i="136"/>
  <c r="AD50" i="136"/>
  <c r="AD49" i="136"/>
  <c r="AD48" i="136"/>
  <c r="AD47" i="136"/>
  <c r="AD46" i="136"/>
  <c r="AD45" i="136"/>
  <c r="AD44" i="136"/>
  <c r="AD43" i="136"/>
  <c r="AD42" i="136"/>
  <c r="AD41" i="136"/>
  <c r="AD40" i="136"/>
  <c r="AD39" i="136"/>
  <c r="AD38" i="136"/>
  <c r="AD37" i="136"/>
  <c r="AD36" i="136"/>
  <c r="AD35" i="136"/>
  <c r="AD34" i="136"/>
  <c r="AD33" i="136"/>
  <c r="AD32" i="136"/>
  <c r="AD31" i="136"/>
  <c r="K31" i="135" l="1"/>
  <c r="V57" i="135" l="1"/>
  <c r="W57" i="135"/>
  <c r="X57" i="135"/>
  <c r="A25" i="135" l="1"/>
  <c r="N31" i="135" l="1"/>
  <c r="N32" i="135" s="1"/>
  <c r="AB36" i="135" l="1"/>
  <c r="AB58" i="136"/>
  <c r="AN57" i="136"/>
  <c r="AM57" i="136"/>
  <c r="AM29" i="136" s="1"/>
  <c r="AL57" i="136"/>
  <c r="AL29" i="136" s="1"/>
  <c r="AK57" i="136"/>
  <c r="AK29" i="136" s="1"/>
  <c r="AJ57" i="136"/>
  <c r="AJ29" i="136" s="1"/>
  <c r="AI57" i="136"/>
  <c r="AI29" i="136" s="1"/>
  <c r="AH57" i="136"/>
  <c r="AH29" i="136" s="1"/>
  <c r="AG57" i="136"/>
  <c r="AF57" i="136"/>
  <c r="AE57" i="136"/>
  <c r="AA57" i="136"/>
  <c r="AA29" i="136" s="1"/>
  <c r="Z57" i="136"/>
  <c r="Z29" i="136" s="1"/>
  <c r="Y57" i="136"/>
  <c r="Y29" i="136" s="1"/>
  <c r="X57" i="136"/>
  <c r="X29" i="136" s="1"/>
  <c r="H57" i="136"/>
  <c r="H29" i="136" s="1"/>
  <c r="M56" i="136"/>
  <c r="O56" i="136" s="1"/>
  <c r="M55" i="136"/>
  <c r="O55" i="136" s="1"/>
  <c r="M54" i="136"/>
  <c r="O54" i="136" s="1"/>
  <c r="M53" i="136"/>
  <c r="O53" i="136" s="1"/>
  <c r="M52" i="136"/>
  <c r="O52" i="136" s="1"/>
  <c r="M51" i="136"/>
  <c r="O51" i="136" s="1"/>
  <c r="M50" i="136"/>
  <c r="O50" i="136" s="1"/>
  <c r="M49" i="136"/>
  <c r="O49" i="136" s="1"/>
  <c r="M48" i="136"/>
  <c r="O48" i="136" s="1"/>
  <c r="M47" i="136"/>
  <c r="O47" i="136" s="1"/>
  <c r="M46" i="136"/>
  <c r="O46" i="136" s="1"/>
  <c r="M45" i="136"/>
  <c r="O45" i="136" s="1"/>
  <c r="M44" i="136"/>
  <c r="O44" i="136" s="1"/>
  <c r="M43" i="136"/>
  <c r="O43" i="136" s="1"/>
  <c r="M42" i="136"/>
  <c r="O42" i="136" s="1"/>
  <c r="M41" i="136"/>
  <c r="O41" i="136" s="1"/>
  <c r="M40" i="136"/>
  <c r="O40" i="136" s="1"/>
  <c r="M39" i="136"/>
  <c r="O39" i="136" s="1"/>
  <c r="M38" i="136"/>
  <c r="O38" i="136" s="1"/>
  <c r="M37" i="136"/>
  <c r="O37" i="136" s="1"/>
  <c r="M36" i="136"/>
  <c r="O36" i="136" s="1"/>
  <c r="M35" i="136"/>
  <c r="O35" i="136" s="1"/>
  <c r="M34" i="136"/>
  <c r="O34" i="136" s="1"/>
  <c r="M33" i="136"/>
  <c r="O33" i="136" s="1"/>
  <c r="M32" i="136"/>
  <c r="O32" i="136" s="1"/>
  <c r="E31" i="136"/>
  <c r="E32" i="136" s="1"/>
  <c r="P31" i="136"/>
  <c r="P32" i="136" s="1"/>
  <c r="P33" i="136" s="1"/>
  <c r="P34" i="136" s="1"/>
  <c r="P35" i="136" s="1"/>
  <c r="P36" i="136" s="1"/>
  <c r="P37" i="136" s="1"/>
  <c r="P38" i="136" s="1"/>
  <c r="P39" i="136" s="1"/>
  <c r="P40" i="136" s="1"/>
  <c r="P41" i="136" s="1"/>
  <c r="P42" i="136" s="1"/>
  <c r="P43" i="136" s="1"/>
  <c r="P44" i="136" s="1"/>
  <c r="P45" i="136" s="1"/>
  <c r="P46" i="136" s="1"/>
  <c r="P47" i="136" s="1"/>
  <c r="P48" i="136" s="1"/>
  <c r="P49" i="136" s="1"/>
  <c r="P50" i="136" s="1"/>
  <c r="P51" i="136" s="1"/>
  <c r="P52" i="136" s="1"/>
  <c r="P53" i="136" s="1"/>
  <c r="P54" i="136" s="1"/>
  <c r="P55" i="136" s="1"/>
  <c r="P56" i="136" s="1"/>
  <c r="M31" i="136"/>
  <c r="AN29" i="136"/>
  <c r="AG29" i="136"/>
  <c r="AF29" i="136"/>
  <c r="N26" i="136"/>
  <c r="M26" i="136"/>
  <c r="L26" i="136"/>
  <c r="K26" i="136"/>
  <c r="J26" i="136"/>
  <c r="I26" i="136"/>
  <c r="H26" i="136"/>
  <c r="G26" i="136"/>
  <c r="F26" i="136"/>
  <c r="E26" i="136"/>
  <c r="D26" i="136"/>
  <c r="C26" i="136"/>
  <c r="V25" i="136"/>
  <c r="U25" i="136"/>
  <c r="T25" i="136"/>
  <c r="S25" i="136"/>
  <c r="R25" i="136"/>
  <c r="Q25" i="136"/>
  <c r="P25" i="136"/>
  <c r="O25" i="136"/>
  <c r="N25" i="136"/>
  <c r="M25" i="136"/>
  <c r="L25" i="136"/>
  <c r="K25" i="136"/>
  <c r="J25" i="136"/>
  <c r="I25" i="136"/>
  <c r="H25" i="136"/>
  <c r="G25" i="136"/>
  <c r="F25" i="136"/>
  <c r="E25" i="136"/>
  <c r="D25" i="136"/>
  <c r="C25" i="136"/>
  <c r="V24" i="136"/>
  <c r="U24" i="136"/>
  <c r="T24" i="136"/>
  <c r="S24" i="136"/>
  <c r="R24" i="136"/>
  <c r="Q24" i="136"/>
  <c r="P24" i="136"/>
  <c r="O24" i="136"/>
  <c r="N24" i="136"/>
  <c r="M24" i="136"/>
  <c r="L24" i="136"/>
  <c r="K24" i="136"/>
  <c r="J24" i="136"/>
  <c r="I24" i="136"/>
  <c r="H24" i="136"/>
  <c r="G24" i="136"/>
  <c r="F24" i="136"/>
  <c r="E24" i="136"/>
  <c r="D24" i="136"/>
  <c r="C24" i="136"/>
  <c r="Q22" i="136"/>
  <c r="P22" i="136"/>
  <c r="O22" i="136"/>
  <c r="N22" i="136"/>
  <c r="M22" i="136"/>
  <c r="L22" i="136"/>
  <c r="K22" i="136"/>
  <c r="J22" i="136"/>
  <c r="I22" i="136"/>
  <c r="H22" i="136"/>
  <c r="G22" i="136"/>
  <c r="F22" i="136"/>
  <c r="E22" i="136"/>
  <c r="D22" i="136"/>
  <c r="C22" i="136"/>
  <c r="W21" i="136"/>
  <c r="V21" i="136"/>
  <c r="U21" i="136"/>
  <c r="T21" i="136"/>
  <c r="S21" i="136"/>
  <c r="R21" i="136"/>
  <c r="Q21" i="136"/>
  <c r="P21" i="136"/>
  <c r="O21" i="136"/>
  <c r="N21" i="136"/>
  <c r="M21" i="136"/>
  <c r="L21" i="136"/>
  <c r="K21" i="136"/>
  <c r="J21" i="136"/>
  <c r="I21" i="136"/>
  <c r="H21" i="136"/>
  <c r="G21" i="136"/>
  <c r="F21" i="136"/>
  <c r="E21" i="136"/>
  <c r="D21" i="136"/>
  <c r="C21" i="136"/>
  <c r="W20" i="136"/>
  <c r="V20" i="136"/>
  <c r="U20" i="136"/>
  <c r="T20" i="136"/>
  <c r="S20" i="136"/>
  <c r="R20" i="136"/>
  <c r="Q20" i="136"/>
  <c r="P20" i="136"/>
  <c r="O20" i="136"/>
  <c r="N20" i="136"/>
  <c r="M20" i="136"/>
  <c r="L20" i="136"/>
  <c r="K20" i="136"/>
  <c r="J20" i="136"/>
  <c r="I20" i="136"/>
  <c r="H20" i="136"/>
  <c r="G20" i="136"/>
  <c r="F20" i="136"/>
  <c r="E20" i="136"/>
  <c r="D20" i="136"/>
  <c r="C20" i="136"/>
  <c r="W19" i="136"/>
  <c r="V19" i="136"/>
  <c r="U19" i="136"/>
  <c r="T19" i="136"/>
  <c r="S19" i="136"/>
  <c r="R19" i="136"/>
  <c r="Q19" i="136"/>
  <c r="P19" i="136"/>
  <c r="O19" i="136"/>
  <c r="N19" i="136"/>
  <c r="M19" i="136"/>
  <c r="L19" i="136"/>
  <c r="K19" i="136"/>
  <c r="J19" i="136"/>
  <c r="I19" i="136"/>
  <c r="H19" i="136"/>
  <c r="G19" i="136"/>
  <c r="F19" i="136"/>
  <c r="E19" i="136"/>
  <c r="D19" i="136"/>
  <c r="C19" i="136"/>
  <c r="I15" i="136"/>
  <c r="H15" i="136"/>
  <c r="G15" i="136"/>
  <c r="F15" i="136"/>
  <c r="E15" i="136"/>
  <c r="D15" i="136"/>
  <c r="C15" i="136"/>
  <c r="I14" i="136"/>
  <c r="H14" i="136"/>
  <c r="G14" i="136"/>
  <c r="F14" i="136"/>
  <c r="E14" i="136"/>
  <c r="D14" i="136"/>
  <c r="C14" i="136"/>
  <c r="U13" i="136"/>
  <c r="V13" i="136" s="1"/>
  <c r="T13" i="136"/>
  <c r="S13" i="136"/>
  <c r="R13" i="136"/>
  <c r="Q13" i="136"/>
  <c r="P13" i="136"/>
  <c r="O13" i="136"/>
  <c r="I13" i="136"/>
  <c r="H13" i="136"/>
  <c r="G13" i="136"/>
  <c r="F13" i="136"/>
  <c r="E13" i="136"/>
  <c r="D13" i="136"/>
  <c r="C13" i="136"/>
  <c r="U12" i="136"/>
  <c r="V12" i="136" s="1"/>
  <c r="T12" i="136"/>
  <c r="S12" i="136"/>
  <c r="R12" i="136"/>
  <c r="Q12" i="136"/>
  <c r="P12" i="136"/>
  <c r="O12" i="136"/>
  <c r="I12" i="136"/>
  <c r="H12" i="136"/>
  <c r="G12" i="136"/>
  <c r="F12" i="136"/>
  <c r="E12" i="136"/>
  <c r="D12" i="136"/>
  <c r="C12" i="136"/>
  <c r="U11" i="136"/>
  <c r="V11" i="136" s="1"/>
  <c r="T11" i="136"/>
  <c r="S11" i="136"/>
  <c r="R11" i="136"/>
  <c r="Q11" i="136"/>
  <c r="P11" i="136"/>
  <c r="O11" i="136"/>
  <c r="I11" i="136"/>
  <c r="H11" i="136"/>
  <c r="G11" i="136"/>
  <c r="F11" i="136"/>
  <c r="E11" i="136"/>
  <c r="D11" i="136"/>
  <c r="C11" i="136"/>
  <c r="AD57" i="136" l="1"/>
  <c r="M57" i="136"/>
  <c r="E33" i="136"/>
  <c r="N32" i="136"/>
  <c r="N31" i="136"/>
  <c r="M58" i="136"/>
  <c r="O31" i="136"/>
  <c r="AE29" i="136"/>
  <c r="R31" i="136" l="1"/>
  <c r="W31" i="136"/>
  <c r="AB31" i="136" s="1"/>
  <c r="M29" i="136"/>
  <c r="N29" i="136" s="1"/>
  <c r="H58" i="136"/>
  <c r="M59" i="136"/>
  <c r="N58" i="136"/>
  <c r="W32" i="136"/>
  <c r="AB32" i="136" s="1"/>
  <c r="R32" i="136"/>
  <c r="E34" i="136"/>
  <c r="N33" i="136"/>
  <c r="W33" i="136" l="1"/>
  <c r="AB33" i="136" s="1"/>
  <c r="N34" i="136"/>
  <c r="E35" i="136"/>
  <c r="T32" i="136"/>
  <c r="S32" i="136"/>
  <c r="V32" i="136" s="1"/>
  <c r="F32" i="136"/>
  <c r="U32" i="136" s="1"/>
  <c r="S31" i="136"/>
  <c r="V31" i="136" s="1"/>
  <c r="F31" i="136"/>
  <c r="U31" i="136" s="1"/>
  <c r="T31" i="136"/>
  <c r="F33" i="136" l="1"/>
  <c r="U33" i="136" s="1"/>
  <c r="T33" i="136"/>
  <c r="S33" i="136"/>
  <c r="V33" i="136" s="1"/>
  <c r="E36" i="136"/>
  <c r="N35" i="136"/>
  <c r="W34" i="136"/>
  <c r="AB34" i="136" s="1"/>
  <c r="R34" i="136"/>
  <c r="E37" i="136" l="1"/>
  <c r="N36" i="136"/>
  <c r="R35" i="136"/>
  <c r="W35" i="136"/>
  <c r="AB35" i="136" s="1"/>
  <c r="S34" i="136"/>
  <c r="V34" i="136" s="1"/>
  <c r="F34" i="136"/>
  <c r="U34" i="136" s="1"/>
  <c r="T34" i="136"/>
  <c r="F35" i="136" l="1"/>
  <c r="U35" i="136" s="1"/>
  <c r="T35" i="136"/>
  <c r="S35" i="136"/>
  <c r="V35" i="136" s="1"/>
  <c r="R36" i="136"/>
  <c r="W36" i="136"/>
  <c r="AB36" i="136" s="1"/>
  <c r="E38" i="136"/>
  <c r="N37" i="136"/>
  <c r="T36" i="136" l="1"/>
  <c r="S36" i="136"/>
  <c r="V36" i="136" s="1"/>
  <c r="F36" i="136"/>
  <c r="U36" i="136" s="1"/>
  <c r="R37" i="136"/>
  <c r="W37" i="136"/>
  <c r="AB37" i="136" s="1"/>
  <c r="N38" i="136"/>
  <c r="E39" i="136"/>
  <c r="W38" i="136" l="1"/>
  <c r="AB38" i="136" s="1"/>
  <c r="R38" i="136"/>
  <c r="F37" i="136"/>
  <c r="U37" i="136" s="1"/>
  <c r="T37" i="136"/>
  <c r="S37" i="136"/>
  <c r="V37" i="136" s="1"/>
  <c r="E40" i="136"/>
  <c r="N39" i="136"/>
  <c r="N40" i="136" l="1"/>
  <c r="E41" i="136"/>
  <c r="F38" i="136"/>
  <c r="U38" i="136" s="1"/>
  <c r="S38" i="136"/>
  <c r="V38" i="136" s="1"/>
  <c r="T38" i="136"/>
  <c r="R39" i="136"/>
  <c r="W39" i="136"/>
  <c r="AB39" i="136" s="1"/>
  <c r="E42" i="136" l="1"/>
  <c r="N41" i="136"/>
  <c r="F39" i="136"/>
  <c r="U39" i="136" s="1"/>
  <c r="T39" i="136"/>
  <c r="S39" i="136"/>
  <c r="V39" i="136" s="1"/>
  <c r="R40" i="136"/>
  <c r="W40" i="136"/>
  <c r="AB40" i="136" s="1"/>
  <c r="T40" i="136" l="1"/>
  <c r="S40" i="136"/>
  <c r="V40" i="136" s="1"/>
  <c r="F40" i="136"/>
  <c r="U40" i="136" s="1"/>
  <c r="R41" i="136"/>
  <c r="W41" i="136"/>
  <c r="AB41" i="136" s="1"/>
  <c r="N42" i="136"/>
  <c r="E43" i="136"/>
  <c r="F41" i="136" l="1"/>
  <c r="U41" i="136" s="1"/>
  <c r="T41" i="136"/>
  <c r="S41" i="136"/>
  <c r="V41" i="136" s="1"/>
  <c r="E44" i="136"/>
  <c r="N43" i="136"/>
  <c r="W42" i="136"/>
  <c r="AB42" i="136" s="1"/>
  <c r="R42" i="136"/>
  <c r="S42" i="136" l="1"/>
  <c r="V42" i="136" s="1"/>
  <c r="F42" i="136"/>
  <c r="U42" i="136" s="1"/>
  <c r="T42" i="136"/>
  <c r="R43" i="136"/>
  <c r="W43" i="136"/>
  <c r="AB43" i="136" s="1"/>
  <c r="E45" i="136"/>
  <c r="N44" i="136"/>
  <c r="F43" i="136" l="1"/>
  <c r="U43" i="136" s="1"/>
  <c r="T43" i="136"/>
  <c r="S43" i="136"/>
  <c r="V43" i="136" s="1"/>
  <c r="E46" i="136"/>
  <c r="N45" i="136"/>
  <c r="W44" i="136"/>
  <c r="AB44" i="136" s="1"/>
  <c r="R44" i="136"/>
  <c r="R45" i="136" l="1"/>
  <c r="W45" i="136"/>
  <c r="AB45" i="136" s="1"/>
  <c r="N46" i="136"/>
  <c r="E47" i="136"/>
  <c r="T44" i="136"/>
  <c r="S44" i="136"/>
  <c r="V44" i="136" s="1"/>
  <c r="F44" i="136"/>
  <c r="U44" i="136" s="1"/>
  <c r="E48" i="136" l="1"/>
  <c r="N47" i="136"/>
  <c r="W46" i="136"/>
  <c r="AB46" i="136" s="1"/>
  <c r="R46" i="136"/>
  <c r="F45" i="136"/>
  <c r="U45" i="136" s="1"/>
  <c r="T45" i="136"/>
  <c r="S45" i="136"/>
  <c r="V45" i="136" s="1"/>
  <c r="R47" i="136" l="1"/>
  <c r="W47" i="136"/>
  <c r="AB47" i="136" s="1"/>
  <c r="S46" i="136"/>
  <c r="V46" i="136" s="1"/>
  <c r="F46" i="136"/>
  <c r="U46" i="136" s="1"/>
  <c r="T46" i="136"/>
  <c r="N48" i="136"/>
  <c r="E49" i="136"/>
  <c r="W48" i="136" l="1"/>
  <c r="AB48" i="136" s="1"/>
  <c r="R48" i="136"/>
  <c r="E50" i="136"/>
  <c r="N49" i="136"/>
  <c r="F47" i="136"/>
  <c r="U47" i="136" s="1"/>
  <c r="T47" i="136"/>
  <c r="S47" i="136"/>
  <c r="V47" i="136" s="1"/>
  <c r="R49" i="136" l="1"/>
  <c r="W49" i="136"/>
  <c r="AB49" i="136" s="1"/>
  <c r="N50" i="136"/>
  <c r="E51" i="136"/>
  <c r="T48" i="136"/>
  <c r="S48" i="136"/>
  <c r="V48" i="136" s="1"/>
  <c r="F48" i="136"/>
  <c r="U48" i="136" s="1"/>
  <c r="E52" i="136" l="1"/>
  <c r="N51" i="136"/>
  <c r="W50" i="136"/>
  <c r="AB50" i="136" s="1"/>
  <c r="R50" i="136"/>
  <c r="F49" i="136"/>
  <c r="U49" i="136" s="1"/>
  <c r="T49" i="136"/>
  <c r="S49" i="136"/>
  <c r="V49" i="136" s="1"/>
  <c r="S50" i="136" l="1"/>
  <c r="V50" i="136" s="1"/>
  <c r="F50" i="136"/>
  <c r="U50" i="136" s="1"/>
  <c r="T50" i="136"/>
  <c r="R51" i="136"/>
  <c r="W51" i="136"/>
  <c r="AB51" i="136" s="1"/>
  <c r="E53" i="136"/>
  <c r="N52" i="136"/>
  <c r="W52" i="136" l="1"/>
  <c r="AB52" i="136" s="1"/>
  <c r="R52" i="136"/>
  <c r="F51" i="136"/>
  <c r="U51" i="136" s="1"/>
  <c r="T51" i="136"/>
  <c r="S51" i="136"/>
  <c r="V51" i="136" s="1"/>
  <c r="E54" i="136"/>
  <c r="N53" i="136"/>
  <c r="R53" i="136" l="1"/>
  <c r="W53" i="136"/>
  <c r="AB53" i="136" s="1"/>
  <c r="T52" i="136"/>
  <c r="S52" i="136"/>
  <c r="V52" i="136" s="1"/>
  <c r="F52" i="136"/>
  <c r="U52" i="136" s="1"/>
  <c r="N54" i="136"/>
  <c r="E55" i="136"/>
  <c r="E56" i="136" l="1"/>
  <c r="N55" i="136"/>
  <c r="W54" i="136"/>
  <c r="AB54" i="136" s="1"/>
  <c r="R54" i="136"/>
  <c r="F53" i="136"/>
  <c r="U53" i="136" s="1"/>
  <c r="T53" i="136"/>
  <c r="S53" i="136"/>
  <c r="V53" i="136" s="1"/>
  <c r="S54" i="136" l="1"/>
  <c r="V54" i="136" s="1"/>
  <c r="F54" i="136"/>
  <c r="U54" i="136" s="1"/>
  <c r="T54" i="136"/>
  <c r="R55" i="136"/>
  <c r="W55" i="136"/>
  <c r="AB55" i="136" s="1"/>
  <c r="N56" i="136"/>
  <c r="E57" i="136"/>
  <c r="W56" i="136" l="1"/>
  <c r="R56" i="136"/>
  <c r="N57" i="136"/>
  <c r="N59" i="136" s="1"/>
  <c r="F55" i="136"/>
  <c r="U55" i="136" s="1"/>
  <c r="T55" i="136"/>
  <c r="S55" i="136"/>
  <c r="V55" i="136" s="1"/>
  <c r="T56" i="136" l="1"/>
  <c r="S56" i="136"/>
  <c r="V56" i="136" s="1"/>
  <c r="F56" i="136"/>
  <c r="U56" i="136" s="1"/>
  <c r="AB56" i="136"/>
  <c r="W57" i="136"/>
  <c r="AB57" i="136" l="1"/>
  <c r="W29" i="136"/>
  <c r="V29" i="135" l="1"/>
  <c r="W29" i="135"/>
  <c r="X29" i="135"/>
  <c r="B32" i="135"/>
  <c r="C31" i="135" s="1"/>
  <c r="K24" i="135"/>
  <c r="Z58" i="135"/>
  <c r="AL57" i="135"/>
  <c r="AL29" i="135" s="1"/>
  <c r="AK57" i="135"/>
  <c r="AK29" i="135" s="1"/>
  <c r="AJ57" i="135"/>
  <c r="AJ29" i="135" s="1"/>
  <c r="AI57" i="135"/>
  <c r="AI29" i="135" s="1"/>
  <c r="AH57" i="135"/>
  <c r="AH29" i="135" s="1"/>
  <c r="AG57" i="135"/>
  <c r="AG29" i="135" s="1"/>
  <c r="AF57" i="135"/>
  <c r="AF29" i="135" s="1"/>
  <c r="AE57" i="135"/>
  <c r="AE29" i="135" s="1"/>
  <c r="AD57" i="135"/>
  <c r="AD29" i="135" s="1"/>
  <c r="AC57" i="135"/>
  <c r="F57" i="135"/>
  <c r="F29" i="135" s="1"/>
  <c r="AB56" i="135"/>
  <c r="K56" i="135"/>
  <c r="M56" i="135" s="1"/>
  <c r="AB55" i="135"/>
  <c r="K55" i="135"/>
  <c r="M55" i="135" s="1"/>
  <c r="AB54" i="135"/>
  <c r="K54" i="135"/>
  <c r="M54" i="135" s="1"/>
  <c r="AB53" i="135"/>
  <c r="K53" i="135"/>
  <c r="M53" i="135" s="1"/>
  <c r="AB52" i="135"/>
  <c r="K52" i="135"/>
  <c r="M52" i="135" s="1"/>
  <c r="AB51" i="135"/>
  <c r="K51" i="135"/>
  <c r="M51" i="135" s="1"/>
  <c r="AB50" i="135"/>
  <c r="K50" i="135"/>
  <c r="M50" i="135" s="1"/>
  <c r="AB49" i="135"/>
  <c r="K49" i="135"/>
  <c r="M49" i="135" s="1"/>
  <c r="AB48" i="135"/>
  <c r="K48" i="135"/>
  <c r="M48" i="135" s="1"/>
  <c r="AB47" i="135"/>
  <c r="K47" i="135"/>
  <c r="M47" i="135" s="1"/>
  <c r="AB46" i="135"/>
  <c r="K46" i="135"/>
  <c r="M46" i="135" s="1"/>
  <c r="AB45" i="135"/>
  <c r="K45" i="135"/>
  <c r="M45" i="135" s="1"/>
  <c r="AB44" i="135"/>
  <c r="K44" i="135"/>
  <c r="M44" i="135" s="1"/>
  <c r="AB43" i="135"/>
  <c r="K43" i="135"/>
  <c r="M43" i="135" s="1"/>
  <c r="AB42" i="135"/>
  <c r="K42" i="135"/>
  <c r="M42" i="135" s="1"/>
  <c r="AB41" i="135"/>
  <c r="K41" i="135"/>
  <c r="M41" i="135" s="1"/>
  <c r="AB40" i="135"/>
  <c r="K40" i="135"/>
  <c r="M40" i="135" s="1"/>
  <c r="AB39" i="135"/>
  <c r="K39" i="135"/>
  <c r="M39" i="135" s="1"/>
  <c r="AB38" i="135"/>
  <c r="K38" i="135"/>
  <c r="M38" i="135" s="1"/>
  <c r="AB37" i="135"/>
  <c r="K37" i="135"/>
  <c r="M37" i="135" s="1"/>
  <c r="K36" i="135"/>
  <c r="M36" i="135" s="1"/>
  <c r="AB35" i="135"/>
  <c r="K35" i="135"/>
  <c r="M35" i="135" s="1"/>
  <c r="AB34" i="135"/>
  <c r="K34" i="135"/>
  <c r="M34" i="135" s="1"/>
  <c r="AB33" i="135"/>
  <c r="K33" i="135"/>
  <c r="AB32" i="135"/>
  <c r="K32" i="135"/>
  <c r="M32" i="135" s="1"/>
  <c r="AB31" i="135"/>
  <c r="N33" i="135"/>
  <c r="N34" i="135" s="1"/>
  <c r="N35" i="135" s="1"/>
  <c r="N36" i="135" s="1"/>
  <c r="N37" i="135" s="1"/>
  <c r="N38" i="135" s="1"/>
  <c r="N39" i="135" s="1"/>
  <c r="N40" i="135" s="1"/>
  <c r="N41" i="135" s="1"/>
  <c r="N42" i="135" s="1"/>
  <c r="N43" i="135" s="1"/>
  <c r="N44" i="135" s="1"/>
  <c r="N45" i="135" s="1"/>
  <c r="N46" i="135" s="1"/>
  <c r="N47" i="135" s="1"/>
  <c r="N48" i="135" s="1"/>
  <c r="N49" i="135" s="1"/>
  <c r="N50" i="135" s="1"/>
  <c r="N51" i="135" s="1"/>
  <c r="N52" i="135" s="1"/>
  <c r="N53" i="135" s="1"/>
  <c r="N54" i="135" s="1"/>
  <c r="N55" i="135" s="1"/>
  <c r="N56" i="135" s="1"/>
  <c r="L26" i="135"/>
  <c r="K26" i="135"/>
  <c r="J26" i="135"/>
  <c r="I26" i="135"/>
  <c r="H26" i="135"/>
  <c r="G26" i="135"/>
  <c r="F26" i="135"/>
  <c r="E26" i="135"/>
  <c r="D26" i="135"/>
  <c r="C26" i="135"/>
  <c r="B26" i="135"/>
  <c r="A26" i="135"/>
  <c r="T25" i="135"/>
  <c r="S25" i="135"/>
  <c r="R25" i="135"/>
  <c r="Q25" i="135"/>
  <c r="P25" i="135"/>
  <c r="O25" i="135"/>
  <c r="N25" i="135"/>
  <c r="M25" i="135"/>
  <c r="L25" i="135"/>
  <c r="K25" i="135"/>
  <c r="J25" i="135"/>
  <c r="I25" i="135"/>
  <c r="H25" i="135"/>
  <c r="G25" i="135"/>
  <c r="F25" i="135"/>
  <c r="E25" i="135"/>
  <c r="D25" i="135"/>
  <c r="C25" i="135"/>
  <c r="B25" i="135"/>
  <c r="T24" i="135"/>
  <c r="S24" i="135"/>
  <c r="R24" i="135"/>
  <c r="Q24" i="135"/>
  <c r="P24" i="135"/>
  <c r="O24" i="135"/>
  <c r="N24" i="135"/>
  <c r="M24" i="135"/>
  <c r="L24" i="135"/>
  <c r="J24" i="135"/>
  <c r="I24" i="135"/>
  <c r="H24" i="135"/>
  <c r="G24" i="135"/>
  <c r="F24" i="135"/>
  <c r="E24" i="135"/>
  <c r="D24" i="135"/>
  <c r="C24" i="135"/>
  <c r="B24" i="135"/>
  <c r="A24" i="135"/>
  <c r="O22" i="135"/>
  <c r="N22" i="135"/>
  <c r="M22" i="135"/>
  <c r="L22" i="135"/>
  <c r="K22" i="135"/>
  <c r="J22" i="135"/>
  <c r="I22" i="135"/>
  <c r="H22" i="135"/>
  <c r="G22" i="135"/>
  <c r="F22" i="135"/>
  <c r="E22" i="135"/>
  <c r="D22" i="135"/>
  <c r="C22" i="135"/>
  <c r="B22" i="135"/>
  <c r="A22" i="135"/>
  <c r="U21" i="135"/>
  <c r="T21" i="135"/>
  <c r="S21" i="135"/>
  <c r="R21" i="135"/>
  <c r="Q21" i="135"/>
  <c r="P21" i="135"/>
  <c r="O21" i="135"/>
  <c r="N21" i="135"/>
  <c r="M21" i="135"/>
  <c r="L21" i="135"/>
  <c r="K21" i="135"/>
  <c r="J21" i="135"/>
  <c r="I21" i="135"/>
  <c r="H21" i="135"/>
  <c r="G21" i="135"/>
  <c r="F21" i="135"/>
  <c r="E21" i="135"/>
  <c r="D21" i="135"/>
  <c r="C21" i="135"/>
  <c r="B21" i="135"/>
  <c r="A21" i="135"/>
  <c r="U20" i="135"/>
  <c r="T20" i="135"/>
  <c r="S20" i="135"/>
  <c r="R20" i="135"/>
  <c r="Q20" i="135"/>
  <c r="P20" i="135"/>
  <c r="O20" i="135"/>
  <c r="N20" i="135"/>
  <c r="M20" i="135"/>
  <c r="L20" i="135"/>
  <c r="K20" i="135"/>
  <c r="J20" i="135"/>
  <c r="I20" i="135"/>
  <c r="H20" i="135"/>
  <c r="G20" i="135"/>
  <c r="F20" i="135"/>
  <c r="E20" i="135"/>
  <c r="D20" i="135"/>
  <c r="C20" i="135"/>
  <c r="B20" i="135"/>
  <c r="A20" i="135"/>
  <c r="U19" i="135"/>
  <c r="T19" i="135"/>
  <c r="S19" i="135"/>
  <c r="R19" i="135"/>
  <c r="Q19" i="135"/>
  <c r="P19" i="135"/>
  <c r="O19" i="135"/>
  <c r="N19" i="135"/>
  <c r="M19" i="135"/>
  <c r="L19" i="135"/>
  <c r="K19" i="135"/>
  <c r="J19" i="135"/>
  <c r="I19" i="135"/>
  <c r="H19" i="135"/>
  <c r="G19" i="135"/>
  <c r="F19" i="135"/>
  <c r="E19" i="135"/>
  <c r="D19" i="135"/>
  <c r="C19" i="135"/>
  <c r="B19" i="135"/>
  <c r="A19" i="135"/>
  <c r="G15" i="135"/>
  <c r="F15" i="135"/>
  <c r="E15" i="135"/>
  <c r="D15" i="135"/>
  <c r="C15" i="135"/>
  <c r="B15" i="135"/>
  <c r="A15" i="135"/>
  <c r="G14" i="135"/>
  <c r="F14" i="135"/>
  <c r="E14" i="135"/>
  <c r="D14" i="135"/>
  <c r="C14" i="135"/>
  <c r="B14" i="135"/>
  <c r="A14" i="135"/>
  <c r="T13" i="135"/>
  <c r="S13" i="135"/>
  <c r="R13" i="135"/>
  <c r="Q13" i="135"/>
  <c r="P13" i="135"/>
  <c r="O13" i="135"/>
  <c r="N13" i="135"/>
  <c r="M13" i="135"/>
  <c r="G13" i="135"/>
  <c r="F13" i="135"/>
  <c r="E13" i="135"/>
  <c r="D13" i="135"/>
  <c r="C13" i="135"/>
  <c r="B13" i="135"/>
  <c r="A13" i="135"/>
  <c r="T12" i="135"/>
  <c r="S12" i="135"/>
  <c r="R12" i="135"/>
  <c r="Q12" i="135"/>
  <c r="P12" i="135"/>
  <c r="O12" i="135"/>
  <c r="N12" i="135"/>
  <c r="M12" i="135"/>
  <c r="G12" i="135"/>
  <c r="F12" i="135"/>
  <c r="E12" i="135"/>
  <c r="D12" i="135"/>
  <c r="C12" i="135"/>
  <c r="B12" i="135"/>
  <c r="A12" i="135"/>
  <c r="S11" i="135"/>
  <c r="T11" i="135" s="1"/>
  <c r="R11" i="135"/>
  <c r="Q11" i="135"/>
  <c r="P11" i="135"/>
  <c r="O11" i="135"/>
  <c r="N11" i="135"/>
  <c r="M11" i="135"/>
  <c r="G11" i="135"/>
  <c r="F11" i="135"/>
  <c r="E11" i="135"/>
  <c r="D11" i="135"/>
  <c r="C11" i="135"/>
  <c r="B11" i="135"/>
  <c r="A11" i="135"/>
  <c r="C32" i="135" l="1"/>
  <c r="L32" i="135" s="1"/>
  <c r="L31" i="135"/>
  <c r="Y31" i="135" s="1"/>
  <c r="M31" i="135"/>
  <c r="K58" i="135"/>
  <c r="K29" i="135" s="1"/>
  <c r="AB57" i="135"/>
  <c r="K57" i="135"/>
  <c r="M33" i="135"/>
  <c r="AC29" i="135"/>
  <c r="U32" i="135" l="1"/>
  <c r="Y32" i="135"/>
  <c r="C33" i="135"/>
  <c r="L33" i="135" s="1"/>
  <c r="L58" i="135"/>
  <c r="P31" i="135"/>
  <c r="D31" i="135" s="1"/>
  <c r="U31" i="135"/>
  <c r="P32" i="135"/>
  <c r="Z32" i="135"/>
  <c r="L29" i="135"/>
  <c r="F58" i="135"/>
  <c r="K59" i="135"/>
  <c r="P33" i="135" l="1"/>
  <c r="Y33" i="135"/>
  <c r="C34" i="135"/>
  <c r="L34" i="135" s="1"/>
  <c r="Y34" i="135" s="1"/>
  <c r="U33" i="135"/>
  <c r="Z33" i="135" s="1"/>
  <c r="R32" i="135"/>
  <c r="Q32" i="135"/>
  <c r="T32" i="135" s="1"/>
  <c r="D32" i="135"/>
  <c r="S32" i="135" s="1"/>
  <c r="Z31" i="135"/>
  <c r="Q31" i="135"/>
  <c r="T31" i="135" s="1"/>
  <c r="R31" i="135"/>
  <c r="S31" i="135"/>
  <c r="C35" i="135" l="1"/>
  <c r="L35" i="135" s="1"/>
  <c r="Y35" i="135" s="1"/>
  <c r="U34" i="135"/>
  <c r="P34" i="135"/>
  <c r="D33" i="135"/>
  <c r="S33" i="135" s="1"/>
  <c r="R33" i="135"/>
  <c r="Q33" i="135"/>
  <c r="T33" i="135" s="1"/>
  <c r="C36" i="135" l="1"/>
  <c r="C37" i="135" s="1"/>
  <c r="P35" i="135"/>
  <c r="U35" i="135"/>
  <c r="Z35" i="135" s="1"/>
  <c r="Z34" i="135"/>
  <c r="D34" i="135"/>
  <c r="S34" i="135" s="1"/>
  <c r="R34" i="135"/>
  <c r="Q34" i="135"/>
  <c r="T34" i="135" s="1"/>
  <c r="L36" i="135" l="1"/>
  <c r="C38" i="135"/>
  <c r="L37" i="135"/>
  <c r="Y37" i="135" s="1"/>
  <c r="Q35" i="135"/>
  <c r="T35" i="135" s="1"/>
  <c r="D35" i="135"/>
  <c r="S35" i="135" s="1"/>
  <c r="R35" i="135"/>
  <c r="P36" i="135" l="1"/>
  <c r="Y36" i="135"/>
  <c r="U36" i="135"/>
  <c r="Z36" i="135" s="1"/>
  <c r="U37" i="135"/>
  <c r="P37" i="135"/>
  <c r="L38" i="135"/>
  <c r="Y38" i="135" s="1"/>
  <c r="C39" i="135"/>
  <c r="R36" i="135"/>
  <c r="Q36" i="135"/>
  <c r="T36" i="135" s="1"/>
  <c r="D36" i="135"/>
  <c r="S36" i="135" s="1"/>
  <c r="Z37" i="135" l="1"/>
  <c r="C40" i="135"/>
  <c r="L39" i="135"/>
  <c r="Y39" i="135" s="1"/>
  <c r="U38" i="135"/>
  <c r="Z38" i="135" s="1"/>
  <c r="P38" i="135"/>
  <c r="D37" i="135"/>
  <c r="S37" i="135" s="1"/>
  <c r="R37" i="135"/>
  <c r="Q37" i="135"/>
  <c r="T37" i="135" s="1"/>
  <c r="P39" i="135" l="1"/>
  <c r="U39" i="135"/>
  <c r="Z39" i="135" s="1"/>
  <c r="C41" i="135"/>
  <c r="L40" i="135"/>
  <c r="Y40" i="135" s="1"/>
  <c r="Y57" i="135" s="1"/>
  <c r="Y29" i="135" s="1"/>
  <c r="D38" i="135"/>
  <c r="S38" i="135" s="1"/>
  <c r="R38" i="135"/>
  <c r="Q38" i="135"/>
  <c r="T38" i="135" s="1"/>
  <c r="P40" i="135" l="1"/>
  <c r="U40" i="135"/>
  <c r="Z40" i="135" s="1"/>
  <c r="L41" i="135"/>
  <c r="C42" i="135"/>
  <c r="L42" i="135" s="1"/>
  <c r="Q39" i="135"/>
  <c r="T39" i="135" s="1"/>
  <c r="D39" i="135"/>
  <c r="S39" i="135" s="1"/>
  <c r="R39" i="135"/>
  <c r="C43" i="135" l="1"/>
  <c r="P41" i="135"/>
  <c r="U41" i="135"/>
  <c r="Z41" i="135" s="1"/>
  <c r="R40" i="135"/>
  <c r="Q40" i="135"/>
  <c r="T40" i="135" s="1"/>
  <c r="D40" i="135"/>
  <c r="S40" i="135" s="1"/>
  <c r="C44" i="135" l="1"/>
  <c r="L43" i="135"/>
  <c r="D41" i="135"/>
  <c r="S41" i="135" s="1"/>
  <c r="R41" i="135"/>
  <c r="Q41" i="135"/>
  <c r="T41" i="135" s="1"/>
  <c r="U42" i="135"/>
  <c r="Z42" i="135" s="1"/>
  <c r="P42" i="135"/>
  <c r="D42" i="135" l="1"/>
  <c r="S42" i="135" s="1"/>
  <c r="R42" i="135"/>
  <c r="Q42" i="135"/>
  <c r="T42" i="135" s="1"/>
  <c r="P43" i="135"/>
  <c r="U43" i="135"/>
  <c r="Z43" i="135" s="1"/>
  <c r="C45" i="135"/>
  <c r="L44" i="135"/>
  <c r="P44" i="135" l="1"/>
  <c r="U44" i="135"/>
  <c r="Z44" i="135" s="1"/>
  <c r="Q43" i="135"/>
  <c r="T43" i="135" s="1"/>
  <c r="D43" i="135"/>
  <c r="S43" i="135" s="1"/>
  <c r="R43" i="135"/>
  <c r="C46" i="135"/>
  <c r="L45" i="135"/>
  <c r="L46" i="135" l="1"/>
  <c r="C47" i="135"/>
  <c r="P45" i="135"/>
  <c r="U45" i="135"/>
  <c r="Z45" i="135" s="1"/>
  <c r="R44" i="135"/>
  <c r="Q44" i="135"/>
  <c r="T44" i="135" s="1"/>
  <c r="D44" i="135"/>
  <c r="S44" i="135" s="1"/>
  <c r="D45" i="135" l="1"/>
  <c r="S45" i="135" s="1"/>
  <c r="R45" i="135"/>
  <c r="Q45" i="135"/>
  <c r="T45" i="135" s="1"/>
  <c r="C48" i="135"/>
  <c r="L47" i="135"/>
  <c r="U46" i="135"/>
  <c r="Z46" i="135" s="1"/>
  <c r="P46" i="135"/>
  <c r="P47" i="135" l="1"/>
  <c r="U47" i="135"/>
  <c r="Z47" i="135" s="1"/>
  <c r="C49" i="135"/>
  <c r="L48" i="135"/>
  <c r="D46" i="135"/>
  <c r="S46" i="135" s="1"/>
  <c r="R46" i="135"/>
  <c r="Q46" i="135"/>
  <c r="T46" i="135" s="1"/>
  <c r="P48" i="135" l="1"/>
  <c r="U48" i="135"/>
  <c r="Z48" i="135" s="1"/>
  <c r="L49" i="135"/>
  <c r="C50" i="135"/>
  <c r="Q47" i="135"/>
  <c r="T47" i="135" s="1"/>
  <c r="D47" i="135"/>
  <c r="S47" i="135" s="1"/>
  <c r="R47" i="135"/>
  <c r="L50" i="135" l="1"/>
  <c r="C51" i="135"/>
  <c r="U49" i="135"/>
  <c r="Z49" i="135" s="1"/>
  <c r="P49" i="135"/>
  <c r="R48" i="135"/>
  <c r="Q48" i="135"/>
  <c r="T48" i="135" s="1"/>
  <c r="D48" i="135"/>
  <c r="S48" i="135" s="1"/>
  <c r="C52" i="135" l="1"/>
  <c r="L51" i="135"/>
  <c r="D49" i="135"/>
  <c r="S49" i="135" s="1"/>
  <c r="R49" i="135"/>
  <c r="Q49" i="135"/>
  <c r="T49" i="135" s="1"/>
  <c r="U50" i="135"/>
  <c r="Z50" i="135" s="1"/>
  <c r="P50" i="135"/>
  <c r="D50" i="135" l="1"/>
  <c r="S50" i="135" s="1"/>
  <c r="R50" i="135"/>
  <c r="Q50" i="135"/>
  <c r="T50" i="135" s="1"/>
  <c r="P51" i="135"/>
  <c r="U51" i="135"/>
  <c r="Z51" i="135" s="1"/>
  <c r="C53" i="135"/>
  <c r="L52" i="135"/>
  <c r="C54" i="135" l="1"/>
  <c r="L53" i="135"/>
  <c r="Q51" i="135"/>
  <c r="T51" i="135" s="1"/>
  <c r="D51" i="135"/>
  <c r="S51" i="135" s="1"/>
  <c r="R51" i="135"/>
  <c r="P52" i="135"/>
  <c r="U52" i="135"/>
  <c r="Z52" i="135" s="1"/>
  <c r="R52" i="135" l="1"/>
  <c r="Q52" i="135"/>
  <c r="T52" i="135" s="1"/>
  <c r="D52" i="135"/>
  <c r="S52" i="135" s="1"/>
  <c r="L54" i="135"/>
  <c r="C55" i="135"/>
  <c r="U53" i="135"/>
  <c r="Z53" i="135" s="1"/>
  <c r="P53" i="135"/>
  <c r="D53" i="135" l="1"/>
  <c r="S53" i="135" s="1"/>
  <c r="R53" i="135"/>
  <c r="Q53" i="135"/>
  <c r="T53" i="135" s="1"/>
  <c r="C56" i="135"/>
  <c r="L55" i="135"/>
  <c r="U54" i="135"/>
  <c r="Z54" i="135" s="1"/>
  <c r="P54" i="135"/>
  <c r="D54" i="135" l="1"/>
  <c r="S54" i="135" s="1"/>
  <c r="R54" i="135"/>
  <c r="Q54" i="135"/>
  <c r="T54" i="135" s="1"/>
  <c r="P55" i="135"/>
  <c r="U55" i="135"/>
  <c r="Z55" i="135" s="1"/>
  <c r="C57" i="135"/>
  <c r="L56" i="135"/>
  <c r="P56" i="135" l="1"/>
  <c r="U56" i="135"/>
  <c r="L57" i="135"/>
  <c r="L59" i="135" s="1"/>
  <c r="Q55" i="135"/>
  <c r="T55" i="135" s="1"/>
  <c r="D55" i="135"/>
  <c r="S55" i="135" s="1"/>
  <c r="R55" i="135"/>
  <c r="Z56" i="135" l="1"/>
  <c r="U57" i="135"/>
  <c r="R56" i="135"/>
  <c r="Q56" i="135"/>
  <c r="T56" i="135" s="1"/>
  <c r="D56" i="135"/>
  <c r="S56" i="135" s="1"/>
  <c r="Z57" i="135" l="1"/>
  <c r="U29" i="135"/>
</calcChain>
</file>

<file path=xl/sharedStrings.xml><?xml version="1.0" encoding="utf-8"?>
<sst xmlns="http://schemas.openxmlformats.org/spreadsheetml/2006/main" count="245" uniqueCount="76">
  <si>
    <t>Thickness</t>
  </si>
  <si>
    <t>Kho rong cua FG</t>
  </si>
  <si>
    <t>So dai can cat</t>
  </si>
  <si>
    <t>Kho rong cua MC</t>
  </si>
  <si>
    <t>KLg Riêng =</t>
  </si>
  <si>
    <t>No.</t>
  </si>
  <si>
    <t>Mother Coil No.</t>
  </si>
  <si>
    <t>Width</t>
  </si>
  <si>
    <t>Length</t>
  </si>
  <si>
    <t>Total</t>
  </si>
  <si>
    <t>Bien thua</t>
  </si>
  <si>
    <t>Khối lượng cuộn thép
Wt (Kg)</t>
  </si>
  <si>
    <t>Đường kính ngoài
D (mm)</t>
  </si>
  <si>
    <t>Subtotal</t>
  </si>
  <si>
    <t>Bien</t>
  </si>
  <si>
    <t>Need qty</t>
  </si>
  <si>
    <t>Balance</t>
  </si>
  <si>
    <t>Status
Coil weight</t>
  </si>
  <si>
    <t>Maker</t>
  </si>
  <si>
    <t>Invoice No</t>
  </si>
  <si>
    <t>Spec</t>
  </si>
  <si>
    <t>Inspection No</t>
  </si>
  <si>
    <t>Thick</t>
  </si>
  <si>
    <t>Width
(mm)</t>
  </si>
  <si>
    <t>Mill Ref No</t>
  </si>
  <si>
    <t>Spec Name</t>
  </si>
  <si>
    <t>Qty</t>
  </si>
  <si>
    <t>Mill</t>
  </si>
  <si>
    <t>Cutting</t>
  </si>
  <si>
    <t>Min NW</t>
  </si>
  <si>
    <t>Max NW</t>
  </si>
  <si>
    <t>Pack</t>
  </si>
  <si>
    <t>Wt</t>
  </si>
  <si>
    <t>Customer</t>
  </si>
  <si>
    <t>End User</t>
  </si>
  <si>
    <t>HTV</t>
  </si>
  <si>
    <t>FC1</t>
  </si>
  <si>
    <t>FC2</t>
  </si>
  <si>
    <t>FC3</t>
  </si>
  <si>
    <t>Weight (MC)</t>
  </si>
  <si>
    <t>Slit Coil (Baby Coil)</t>
  </si>
  <si>
    <t>Quantity (Slit Coil)</t>
  </si>
  <si>
    <t>Weight (Slit Coil)</t>
  </si>
  <si>
    <t>Đường kính trong
D (mm)</t>
  </si>
  <si>
    <t>Do dai cuon (Met)</t>
  </si>
  <si>
    <t>Distance with Standard OD</t>
  </si>
  <si>
    <t>HSC</t>
  </si>
  <si>
    <t>NQS</t>
  </si>
  <si>
    <t>N.W
(Kgs)</t>
  </si>
  <si>
    <t>Cutting Wt
(Kgs)</t>
  </si>
  <si>
    <t>Inventory No.</t>
  </si>
  <si>
    <t>Receipt Date</t>
  </si>
  <si>
    <t>VPIC1 (HTV)</t>
  </si>
  <si>
    <t>Biên</t>
  </si>
  <si>
    <t>Số dải</t>
  </si>
  <si>
    <t>JSH270C-OP</t>
  </si>
  <si>
    <t>CSVC</t>
  </si>
  <si>
    <t>JSH440W-OP</t>
  </si>
  <si>
    <t>TP212H000141</t>
  </si>
  <si>
    <t>TP212H000143</t>
  </si>
  <si>
    <t>TP212H000144</t>
  </si>
  <si>
    <t>AHTV2195/20-D2-09</t>
  </si>
  <si>
    <t>AHTV2195/20-D2-10</t>
  </si>
  <si>
    <t>V261980</t>
  </si>
  <si>
    <t>CSC</t>
  </si>
  <si>
    <t>T029550</t>
  </si>
  <si>
    <t>SPHC</t>
  </si>
  <si>
    <t>HTV0402/21</t>
  </si>
  <si>
    <t>TP211H003603</t>
  </si>
  <si>
    <t>3913582</t>
  </si>
  <si>
    <t>*</t>
  </si>
  <si>
    <t>C</t>
  </si>
  <si>
    <t>Tỷ lệ cắt dư cho forecast tháng sau</t>
  </si>
  <si>
    <t>ty le FG</t>
  </si>
  <si>
    <t>chon ty le toi uu 30-50</t>
  </si>
  <si>
    <t>0-300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</si>
</sst>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&quot;mm&quot;"/>
    <numFmt numFmtId="165" formatCode="#,##0\ &quot;KG&quot;"/>
    <numFmt numFmtId="166" formatCode="_(* #,##0_);_(* \(#,##0\);_(* &quot;-&quot;??_);_(@_)"/>
    <numFmt numFmtId="167" formatCode="_-* #,##0.00_-;\-* #,##0.00_-;_-* &quot;-&quot;??_-;_-@_-"/>
    <numFmt numFmtId="168" formatCode="d\-mmm\-yy;@"/>
    <numFmt numFmtId="169" formatCode="0.0"/>
    <numFmt numFmtId="170" formatCode="dd\/mm\/yy"/>
    <numFmt numFmtId="171" formatCode="#,##0.0"/>
    <numFmt numFmtId="172" formatCode="0.0%"/>
    <numFmt numFmtId="173" formatCode="_-* #,##0.0\ _F_-;\-* #,##0.0\ _F_-;_-* &quot;-&quot;??\ _F_-;_-@_-"/>
    <numFmt numFmtId="174" formatCode="_(&quot;$&quot;* #,##0_);_(&quot;$&quot;* \(#,##0\);_(&quot;$&quot;* &quot;-&quot;??_);_(@_)"/>
    <numFmt numFmtId="175" formatCode="_-* #,##0_-;\-* #,##0_-;_-* &quot;-&quot;_-;_-@_-"/>
    <numFmt numFmtId="176" formatCode="#,##0;\-#,##0;&quot;-&quot;"/>
    <numFmt numFmtId="177" formatCode="_-&quot;$&quot;* #,##0.00_-;\-&quot;$&quot;* #,##0.00_-;_-&quot;$&quot;* &quot;-&quot;??_-;_-@_-"/>
    <numFmt numFmtId="178" formatCode="0.000_)"/>
    <numFmt numFmtId="179" formatCode="_-* #,##0.00\ _₫_-;\-* #,##0.00\ _₫_-;_-* &quot;-&quot;??\ _₫_-;_-@_-"/>
    <numFmt numFmtId="180" formatCode="#,##0;\(#,##0\)"/>
    <numFmt numFmtId="181" formatCode="_-* #,##0.0_-;\-* #,##0.0_-;_-* &quot;-&quot;_-;_-@_-"/>
    <numFmt numFmtId="182" formatCode="_(&quot;$&quot;* #,##0.0_);_(&quot;$&quot;* \(#,##0.0\);_(&quot;$&quot;* &quot;-&quot;??_);_(@_)"/>
    <numFmt numFmtId="183" formatCode="\t0.00%"/>
    <numFmt numFmtId="184" formatCode="&quot;$&quot;\ \ \ \ #,##0_);\(&quot;$&quot;\ \ \ #,##0\)"/>
    <numFmt numFmtId="185" formatCode="&quot;$&quot;\ \ \ \ \ #,##0_);\(&quot;$&quot;\ \ \ \ \ #,##0\)"/>
    <numFmt numFmtId="186" formatCode="\t#\ ??/??"/>
    <numFmt numFmtId="187" formatCode="m/d"/>
    <numFmt numFmtId="188" formatCode="&quot;ß&quot;#,##0;\-&quot;&quot;&quot;ß&quot;&quot;&quot;#,##0"/>
    <numFmt numFmtId="189" formatCode="&quot;VND&quot;#,##0_);[Red]\(&quot;VND&quot;#,##0\)"/>
    <numFmt numFmtId="190" formatCode="_-&quot;$&quot;* #,##0_-;\-&quot;$&quot;* #,##0_-;_-&quot;$&quot;* &quot;-&quot;_-;_-@_-"/>
    <numFmt numFmtId="191" formatCode="#,##0\ &quot;DM&quot;;\-#,##0\ &quot;DM&quot;"/>
    <numFmt numFmtId="192" formatCode="0.000%"/>
    <numFmt numFmtId="193" formatCode="&quot;￥&quot;#,##0;&quot;￥&quot;\-#,##0"/>
    <numFmt numFmtId="194" formatCode="00.000"/>
    <numFmt numFmtId="195" formatCode="_-* #,##0.00_-;_-* #,##0.00\-;_-* &quot;-&quot;??_-;_-@_-"/>
    <numFmt numFmtId="196" formatCode="_-* #,##0_-;_-* #,##0\-;_-* &quot;-&quot;_-;_-@_-"/>
    <numFmt numFmtId="197" formatCode="_ * #,##0.00_ ;_ * \-#,##0.00_ ;_ * &quot;-&quot;??_ ;_ @_ "/>
    <numFmt numFmtId="198" formatCode="_ * #,##0_ ;_ * \-#,##0_ ;_ * &quot;-&quot;_ ;_ @_ "/>
  </numFmts>
  <fonts count="9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man Old Style"/>
      <family val="1"/>
    </font>
    <font>
      <b/>
      <sz val="10"/>
      <color theme="0"/>
      <name val="Bookman Old Style"/>
      <family val="1"/>
    </font>
    <font>
      <b/>
      <sz val="10"/>
      <name val="Arial"/>
      <family val="2"/>
    </font>
    <font>
      <b/>
      <sz val="10"/>
      <name val="Bookman Old Style"/>
      <family val="1"/>
    </font>
    <font>
      <b/>
      <sz val="10"/>
      <color indexed="12"/>
      <name val="Arial"/>
      <family val="2"/>
    </font>
    <font>
      <b/>
      <sz val="10"/>
      <color rgb="FFFF0000"/>
      <name val="Bookman Old Style"/>
      <family val="1"/>
    </font>
    <font>
      <sz val="11"/>
      <name val="ＭＳ Ｐゴシック"/>
      <charset val="128"/>
    </font>
    <font>
      <sz val="10"/>
      <color theme="1"/>
      <name val=".VnArial"/>
      <family val="2"/>
    </font>
    <font>
      <sz val="11"/>
      <color indexed="8"/>
      <name val="Calibri"/>
      <family val="2"/>
    </font>
    <font>
      <sz val="10"/>
      <name val=".VnTime"/>
      <family val="2"/>
    </font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  <font>
      <b/>
      <sz val="10"/>
      <color rgb="FF00B050"/>
      <name val="Bookman Old Style"/>
      <family val="1"/>
    </font>
    <font>
      <b/>
      <sz val="10"/>
      <color rgb="FF00B050"/>
      <name val="Arial"/>
      <family val="2"/>
    </font>
    <font>
      <b/>
      <sz val="9"/>
      <name val="Arial"/>
      <family val="2"/>
    </font>
    <font>
      <sz val="10"/>
      <color theme="0"/>
      <name val="Bookman Old Style"/>
      <family val="1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sz val="10"/>
      <color indexed="8"/>
      <name val="Times New Roman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0"/>
      <color indexed="8"/>
      <name val="Times New Roman"/>
      <family val="2"/>
    </font>
    <font>
      <sz val="12"/>
      <name val="Arial"/>
      <family val="2"/>
    </font>
    <font>
      <b/>
      <sz val="18"/>
      <color rgb="FFFF0000"/>
      <name val="Bookman Old Style"/>
      <family val="1"/>
    </font>
    <font>
      <b/>
      <sz val="12"/>
      <name val="Arial"/>
      <family val="2"/>
    </font>
    <font>
      <sz val="10"/>
      <color rgb="FF000000"/>
      <name val="Times New Roman"/>
      <family val="2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charset val="163"/>
      <scheme val="minor"/>
    </font>
    <font>
      <sz val="15"/>
      <name val="Arial"/>
      <family val="2"/>
    </font>
    <font>
      <sz val="10"/>
      <name val="Times New Roman"/>
      <family val="1"/>
    </font>
    <font>
      <sz val="12"/>
      <color rgb="FF006100"/>
      <name val="Calibri"/>
      <family val="1"/>
      <charset val="136"/>
      <scheme val="minor"/>
    </font>
    <font>
      <sz val="14"/>
      <name val="??"/>
      <family val="3"/>
    </font>
    <font>
      <sz val="12"/>
      <name val="????"/>
      <family val="1"/>
      <charset val="136"/>
    </font>
    <font>
      <sz val="12"/>
      <name val="???"/>
      <family val="3"/>
    </font>
    <font>
      <sz val="10"/>
      <name val="???"/>
      <family val="3"/>
    </font>
    <font>
      <sz val="11"/>
      <name val="VNI-Times"/>
    </font>
    <font>
      <sz val="11"/>
      <name val="VNI-Times"/>
      <family val="2"/>
    </font>
    <font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¹UAAA¼"/>
      <family val="3"/>
      <charset val="255"/>
    </font>
    <font>
      <sz val="12"/>
      <name val="Tms Rmn"/>
      <family val="1"/>
    </font>
    <font>
      <sz val="11"/>
      <name val="Tms Rmn"/>
      <family val="1"/>
    </font>
    <font>
      <sz val="12"/>
      <name val=".VnTime"/>
      <family val="2"/>
    </font>
    <font>
      <sz val="10"/>
      <name val="MS Serif"/>
      <family val="1"/>
    </font>
    <font>
      <sz val="10"/>
      <name val="MS Sans Serif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8"/>
      <name val="Arial"/>
      <family val="2"/>
    </font>
    <font>
      <b/>
      <sz val="8"/>
      <name val="MS Sans Serif"/>
      <family val="2"/>
    </font>
    <font>
      <b/>
      <shadow/>
      <sz val="32"/>
      <color indexed="17"/>
      <name val="Times New Roman"/>
      <family val="1"/>
    </font>
    <font>
      <sz val="11"/>
      <color rgb="FF9C6500"/>
      <name val="Calibri"/>
      <family val="2"/>
      <charset val="128"/>
      <scheme val="minor"/>
    </font>
    <font>
      <sz val="7"/>
      <name val="Small Fonts"/>
      <family val="2"/>
    </font>
    <font>
      <sz val="10"/>
      <name val="VNtimes new roman"/>
      <family val="2"/>
    </font>
    <font>
      <sz val="11"/>
      <name val=".VnTime"/>
      <family val="2"/>
    </font>
    <font>
      <sz val="12"/>
      <name val="新細明體"/>
      <family val="1"/>
      <charset val="136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0"/>
      <name val=".VnTime"/>
      <family val="2"/>
    </font>
    <font>
      <sz val="12"/>
      <color rgb="FF9C0006"/>
      <name val="Calibri"/>
      <family val="1"/>
      <charset val="136"/>
      <scheme val="minor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2"/>
    </font>
    <font>
      <sz val="10"/>
      <name val="굴림체"/>
      <family val="3"/>
    </font>
    <font>
      <sz val="12"/>
      <name val="VNI-Times"/>
    </font>
    <font>
      <sz val="12"/>
      <name val="VNI-Times"/>
      <family val="2"/>
    </font>
    <font>
      <sz val="12"/>
      <name val="宋体"/>
      <charset val="134"/>
    </font>
    <font>
      <sz val="9"/>
      <name val="Arial"/>
      <family val="2"/>
    </font>
    <font>
      <sz val="9"/>
      <color indexed="8"/>
      <name val="ＭＳ Ｐゴシック"/>
      <family val="2"/>
      <charset val="128"/>
    </font>
    <font>
      <sz val="14"/>
      <name val="Terminal"/>
      <family val="3"/>
      <charset val="255"/>
    </font>
    <font>
      <sz val="12"/>
      <name val="Courier"/>
      <family val="3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b/>
      <sz val="12"/>
      <color rgb="FF3F3F3F"/>
      <name val="Calibri"/>
      <family val="1"/>
      <charset val="136"/>
      <scheme val="minor"/>
    </font>
    <font>
      <sz val="12"/>
      <color theme="0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sz val="10"/>
      <color rgb="FFFF0000"/>
      <name val="Bookman Old Style"/>
      <family val="1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2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E3E3E3"/>
      </right>
      <top/>
      <bottom style="thin">
        <color rgb="FFE3E3E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A0A0A0"/>
      </right>
      <top style="thin">
        <color indexed="8"/>
      </top>
      <bottom style="thin">
        <color rgb="FFA0A0A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rgb="FFE3E3E3"/>
      </right>
      <top/>
      <bottom style="thin">
        <color rgb="FFE3E3E3"/>
      </bottom>
      <diagonal/>
    </border>
  </borders>
  <cellStyleXfs count="1121">
    <xf numFmtId="0" fontId="0" fillId="0" borderId="0"/>
    <xf numFmtId="43" fontId="6" fillId="0" borderId="0" applyFont="0" applyFill="0" applyBorder="0" applyAlignment="0" applyProtection="0"/>
    <xf numFmtId="0" fontId="7" fillId="0" borderId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4" fillId="0" borderId="0"/>
    <xf numFmtId="40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7" fontId="4" fillId="0" borderId="0" applyFont="0" applyFill="0" applyBorder="0" applyAlignment="0" applyProtection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168" fontId="16" fillId="0" borderId="0" applyFill="0" applyBorder="0" applyAlignment="0" applyProtection="0"/>
    <xf numFmtId="0" fontId="16" fillId="0" borderId="0"/>
    <xf numFmtId="0" fontId="4" fillId="0" borderId="0"/>
    <xf numFmtId="43" fontId="4" fillId="0" borderId="0" applyFont="0" applyFill="0" applyBorder="0" applyAlignment="0" applyProtection="0"/>
    <xf numFmtId="0" fontId="17" fillId="0" borderId="0"/>
    <xf numFmtId="43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5" fillId="0" borderId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>
      <alignment vertical="center"/>
    </xf>
    <xf numFmtId="0" fontId="19" fillId="0" borderId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16" fillId="0" borderId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17" fillId="0" borderId="0"/>
    <xf numFmtId="0" fontId="2" fillId="0" borderId="0"/>
    <xf numFmtId="0" fontId="37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0" fontId="39" fillId="0" borderId="0"/>
    <xf numFmtId="43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>
      <alignment vertical="center"/>
    </xf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2" fillId="18" borderId="0" applyNumberFormat="0" applyBorder="0" applyAlignment="0" applyProtection="0">
      <alignment vertical="center"/>
    </xf>
    <xf numFmtId="173" fontId="17" fillId="0" borderId="0" applyFont="0" applyFill="0" applyBorder="0" applyAlignment="0" applyProtection="0"/>
    <xf numFmtId="0" fontId="43" fillId="0" borderId="0" applyFont="0" applyFill="0" applyBorder="0" applyAlignment="0" applyProtection="0"/>
    <xf numFmtId="174" fontId="17" fillId="0" borderId="0" applyFont="0" applyFill="0" applyBorder="0" applyAlignment="0" applyProtection="0"/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175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0"/>
    <xf numFmtId="175" fontId="1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/>
    <xf numFmtId="0" fontId="47" fillId="0" borderId="32">
      <alignment horizontal="center"/>
    </xf>
    <xf numFmtId="0" fontId="48" fillId="0" borderId="32">
      <alignment horizontal="center"/>
    </xf>
    <xf numFmtId="0" fontId="49" fillId="25" borderId="0" applyNumberFormat="0" applyBorder="0" applyAlignment="0" applyProtection="0"/>
    <xf numFmtId="0" fontId="50" fillId="24" borderId="0" applyNumberFormat="0" applyBorder="0" applyAlignment="0" applyProtection="0"/>
    <xf numFmtId="0" fontId="50" fillId="23" borderId="0" applyNumberFormat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>
      <alignment horizontal="center" wrapText="1"/>
      <protection locked="0"/>
    </xf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/>
    <xf numFmtId="0" fontId="53" fillId="0" borderId="0"/>
    <xf numFmtId="176" fontId="38" fillId="0" borderId="0" applyFill="0" applyBorder="0" applyAlignment="0"/>
    <xf numFmtId="177" fontId="17" fillId="0" borderId="0" applyFont="0" applyFill="0" applyBorder="0" applyAlignment="0" applyProtection="0"/>
    <xf numFmtId="178" fontId="55" fillId="0" borderId="0"/>
    <xf numFmtId="178" fontId="55" fillId="0" borderId="0"/>
    <xf numFmtId="178" fontId="55" fillId="0" borderId="0"/>
    <xf numFmtId="178" fontId="55" fillId="0" borderId="0"/>
    <xf numFmtId="178" fontId="55" fillId="0" borderId="0"/>
    <xf numFmtId="178" fontId="55" fillId="0" borderId="0"/>
    <xf numFmtId="178" fontId="55" fillId="0" borderId="0"/>
    <xf numFmtId="178" fontId="55" fillId="0" borderId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79" fontId="39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41" fillId="0" borderId="0"/>
    <xf numFmtId="3" fontId="7" fillId="0" borderId="0" applyFont="0" applyFill="0" applyBorder="0" applyAlignment="0" applyProtection="0"/>
    <xf numFmtId="0" fontId="57" fillId="0" borderId="0" applyNumberFormat="0" applyAlignment="0">
      <alignment horizontal="left"/>
    </xf>
    <xf numFmtId="181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183" fontId="7" fillId="0" borderId="0"/>
    <xf numFmtId="0" fontId="7" fillId="0" borderId="0" applyFont="0" applyFill="0" applyBorder="0" applyAlignment="0" applyProtection="0"/>
    <xf numFmtId="184" fontId="58" fillId="0" borderId="0" applyFont="0" applyFill="0" applyBorder="0" applyAlignment="0" applyProtection="0"/>
    <xf numFmtId="185" fontId="58" fillId="0" borderId="0" applyFont="0" applyFill="0" applyBorder="0" applyAlignment="0" applyProtection="0"/>
    <xf numFmtId="186" fontId="7" fillId="0" borderId="0"/>
    <xf numFmtId="0" fontId="59" fillId="0" borderId="0" applyNumberFormat="0" applyAlignment="0">
      <alignment horizontal="left"/>
    </xf>
    <xf numFmtId="2" fontId="7" fillId="0" borderId="0" applyFont="0" applyFill="0" applyBorder="0" applyAlignment="0" applyProtection="0"/>
    <xf numFmtId="38" fontId="60" fillId="27" borderId="0" applyNumberFormat="0" applyBorder="0" applyAlignment="0" applyProtection="0"/>
    <xf numFmtId="0" fontId="61" fillId="28" borderId="0"/>
    <xf numFmtId="0" fontId="34" fillId="0" borderId="33" applyNumberFormat="0" applyAlignment="0" applyProtection="0">
      <alignment horizontal="left" vertical="center"/>
    </xf>
    <xf numFmtId="0" fontId="34" fillId="0" borderId="31">
      <alignment horizontal="left" vertical="center"/>
    </xf>
    <xf numFmtId="0" fontId="62" fillId="0" borderId="0" applyProtection="0"/>
    <xf numFmtId="0" fontId="34" fillId="0" borderId="0" applyProtection="0"/>
    <xf numFmtId="0" fontId="63" fillId="0" borderId="10">
      <alignment horizontal="center"/>
    </xf>
    <xf numFmtId="0" fontId="63" fillId="0" borderId="0">
      <alignment horizontal="center"/>
    </xf>
    <xf numFmtId="10" fontId="60" fillId="29" borderId="1" applyNumberFormat="0" applyBorder="0" applyAlignment="0" applyProtection="0"/>
    <xf numFmtId="0" fontId="64" fillId="0" borderId="0" applyNumberFormat="0" applyFont="0" applyBorder="0" applyAlignment="0">
      <alignment horizontal="center" vertical="center"/>
    </xf>
    <xf numFmtId="187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0" fontId="32" fillId="0" borderId="0" applyNumberFormat="0" applyFont="0" applyFill="0" applyAlignment="0"/>
    <xf numFmtId="0" fontId="65" fillId="20" borderId="0" applyNumberFormat="0" applyBorder="0" applyAlignment="0" applyProtection="0"/>
    <xf numFmtId="0" fontId="41" fillId="0" borderId="0"/>
    <xf numFmtId="37" fontId="66" fillId="0" borderId="0"/>
    <xf numFmtId="189" fontId="6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68" fillId="0" borderId="0"/>
    <xf numFmtId="0" fontId="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9" fillId="0" borderId="0"/>
    <xf numFmtId="0" fontId="68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4" fontId="52" fillId="0" borderId="0">
      <alignment horizontal="center" wrapText="1"/>
      <protection locked="0"/>
    </xf>
    <xf numFmtId="10" fontId="7" fillId="0" borderId="0" applyFont="0" applyFill="0" applyBorder="0" applyAlignment="0" applyProtection="0"/>
    <xf numFmtId="0" fontId="47" fillId="0" borderId="38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0" fillId="30" borderId="0" applyNumberFormat="0" applyFont="0" applyBorder="0" applyAlignment="0">
      <alignment horizontal="center"/>
    </xf>
    <xf numFmtId="14" fontId="71" fillId="0" borderId="0" applyNumberFormat="0" applyFill="0" applyBorder="0" applyAlignment="0" applyProtection="0">
      <alignment horizontal="left"/>
    </xf>
    <xf numFmtId="0" fontId="70" fillId="1" borderId="31" applyNumberFormat="0" applyFont="0" applyAlignment="0">
      <alignment horizontal="center"/>
    </xf>
    <xf numFmtId="0" fontId="72" fillId="0" borderId="0" applyNumberFormat="0" applyFill="0" applyBorder="0" applyAlignment="0">
      <alignment horizontal="center"/>
    </xf>
    <xf numFmtId="0" fontId="7" fillId="0" borderId="0"/>
    <xf numFmtId="167" fontId="17" fillId="0" borderId="0" applyFont="0" applyFill="0" applyBorder="0" applyAlignment="0" applyProtection="0"/>
    <xf numFmtId="40" fontId="73" fillId="0" borderId="0" applyBorder="0">
      <alignment horizontal="right"/>
    </xf>
    <xf numFmtId="0" fontId="56" fillId="0" borderId="0"/>
    <xf numFmtId="190" fontId="17" fillId="0" borderId="0" applyFont="0" applyFill="0" applyBorder="0" applyAlignment="0" applyProtection="0"/>
    <xf numFmtId="5" fontId="74" fillId="0" borderId="34">
      <alignment horizontal="left" vertical="top"/>
    </xf>
    <xf numFmtId="5" fontId="17" fillId="0" borderId="35">
      <alignment horizontal="left" vertical="top"/>
    </xf>
    <xf numFmtId="0" fontId="75" fillId="19" borderId="0" applyNumberFormat="0" applyBorder="0" applyAlignment="0" applyProtection="0">
      <alignment vertical="center"/>
    </xf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>
      <alignment vertical="center"/>
    </xf>
    <xf numFmtId="40" fontId="78" fillId="0" borderId="0" applyFont="0" applyFill="0" applyBorder="0" applyAlignment="0" applyProtection="0"/>
    <xf numFmtId="38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80" fillId="0" borderId="0"/>
    <xf numFmtId="191" fontId="81" fillId="0" borderId="0" applyFont="0" applyFill="0" applyBorder="0" applyAlignment="0" applyProtection="0"/>
    <xf numFmtId="192" fontId="81" fillId="0" borderId="0" applyFont="0" applyFill="0" applyBorder="0" applyAlignment="0" applyProtection="0"/>
    <xf numFmtId="193" fontId="81" fillId="0" borderId="0" applyFont="0" applyFill="0" applyBorder="0" applyAlignment="0" applyProtection="0"/>
    <xf numFmtId="194" fontId="81" fillId="0" borderId="0" applyFont="0" applyFill="0" applyBorder="0" applyAlignment="0" applyProtection="0"/>
    <xf numFmtId="0" fontId="82" fillId="0" borderId="0"/>
    <xf numFmtId="0" fontId="83" fillId="0" borderId="0"/>
    <xf numFmtId="0" fontId="69" fillId="0" borderId="0"/>
    <xf numFmtId="0" fontId="84" fillId="0" borderId="0"/>
    <xf numFmtId="0" fontId="85" fillId="0" borderId="0"/>
    <xf numFmtId="179" fontId="17" fillId="0" borderId="0" applyFont="0" applyFill="0" applyBorder="0" applyAlignment="0" applyProtection="0"/>
    <xf numFmtId="195" fontId="83" fillId="0" borderId="0" applyFont="0" applyFill="0" applyBorder="0" applyAlignment="0" applyProtection="0"/>
    <xf numFmtId="195" fontId="84" fillId="0" borderId="0" applyFont="0" applyFill="0" applyBorder="0" applyAlignment="0" applyProtection="0"/>
    <xf numFmtId="196" fontId="83" fillId="0" borderId="0" applyFont="0" applyFill="0" applyBorder="0" applyAlignment="0" applyProtection="0"/>
    <xf numFmtId="196" fontId="84" fillId="0" borderId="0" applyFont="0" applyFill="0" applyBorder="0" applyAlignment="0" applyProtection="0"/>
    <xf numFmtId="167" fontId="86" fillId="0" borderId="0" applyFont="0" applyFill="0" applyBorder="0" applyAlignment="0" applyProtection="0"/>
    <xf numFmtId="0" fontId="56" fillId="0" borderId="0"/>
    <xf numFmtId="197" fontId="87" fillId="0" borderId="0" applyFont="0" applyFill="0" applyBorder="0" applyAlignment="0" applyProtection="0"/>
    <xf numFmtId="198" fontId="87" fillId="0" borderId="0" applyFont="0" applyFill="0" applyBorder="0" applyAlignment="0" applyProtection="0"/>
    <xf numFmtId="0" fontId="88" fillId="0" borderId="0"/>
    <xf numFmtId="9" fontId="83" fillId="0" borderId="0" applyFont="0" applyFill="0" applyBorder="0" applyAlignment="0" applyProtection="0"/>
    <xf numFmtId="9" fontId="84" fillId="0" borderId="0" applyFont="0" applyFill="0" applyBorder="0" applyAlignment="0" applyProtection="0"/>
    <xf numFmtId="44" fontId="83" fillId="0" borderId="0" applyFont="0" applyFill="0" applyBorder="0" applyAlignment="0" applyProtection="0"/>
    <xf numFmtId="42" fontId="83" fillId="0" borderId="0" applyFont="0" applyFill="0" applyBorder="0" applyAlignment="0" applyProtection="0"/>
    <xf numFmtId="42" fontId="84" fillId="0" borderId="0" applyFont="0" applyFill="0" applyBorder="0" applyAlignment="0" applyProtection="0"/>
    <xf numFmtId="44" fontId="84" fillId="0" borderId="0" applyFont="0" applyFill="0" applyBorder="0" applyAlignment="0" applyProtection="0"/>
    <xf numFmtId="6" fontId="89" fillId="0" borderId="0" applyFont="0" applyFill="0" applyBorder="0" applyAlignment="0" applyProtection="0"/>
    <xf numFmtId="177" fontId="86" fillId="0" borderId="0" applyFont="0" applyFill="0" applyBorder="0" applyAlignment="0" applyProtection="0"/>
    <xf numFmtId="0" fontId="90" fillId="0" borderId="0" applyNumberFormat="0" applyFill="0" applyBorder="0" applyAlignment="0" applyProtection="0">
      <alignment vertical="top"/>
      <protection locked="0"/>
    </xf>
    <xf numFmtId="44" fontId="87" fillId="0" borderId="0" applyFont="0" applyFill="0" applyBorder="0" applyAlignment="0" applyProtection="0"/>
    <xf numFmtId="42" fontId="87" fillId="0" borderId="0" applyFont="0" applyFill="0" applyBorder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92" fillId="21" borderId="28" applyNumberFormat="0" applyAlignment="0" applyProtection="0">
      <alignment vertical="center"/>
    </xf>
    <xf numFmtId="0" fontId="93" fillId="26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2" borderId="30" applyNumberFormat="0" applyAlignment="0" applyProtection="0">
      <alignment vertical="center"/>
    </xf>
    <xf numFmtId="0" fontId="96" fillId="0" borderId="29" applyNumberFormat="0" applyFill="0" applyAlignment="0" applyProtection="0">
      <alignment vertical="center"/>
    </xf>
    <xf numFmtId="0" fontId="93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48" fillId="0" borderId="38">
      <alignment horizontal="center"/>
    </xf>
    <xf numFmtId="0" fontId="7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ill="0" applyBorder="0" applyAlignment="0" applyProtection="0"/>
    <xf numFmtId="43" fontId="1" fillId="0" borderId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0" fontId="1" fillId="0" borderId="0"/>
    <xf numFmtId="0" fontId="34" fillId="0" borderId="36">
      <alignment horizontal="left" vertical="center"/>
    </xf>
    <xf numFmtId="10" fontId="60" fillId="29" borderId="37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0" fillId="1" borderId="36" applyNumberFormat="0" applyFont="0" applyAlignment="0">
      <alignment horizontal="center"/>
    </xf>
    <xf numFmtId="5" fontId="74" fillId="0" borderId="39">
      <alignment horizontal="left" vertical="top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9">
    <xf numFmtId="0" fontId="0" fillId="0" borderId="0" xfId="0"/>
    <xf numFmtId="0" fontId="8" fillId="2" borderId="0" xfId="2" applyFont="1" applyFill="1"/>
    <xf numFmtId="0" fontId="9" fillId="3" borderId="0" xfId="2" applyFont="1" applyFill="1"/>
    <xf numFmtId="0" fontId="0" fillId="2" borderId="0" xfId="0" applyFill="1"/>
    <xf numFmtId="0" fontId="11" fillId="4" borderId="0" xfId="2" applyFont="1" applyFill="1"/>
    <xf numFmtId="0" fontId="10" fillId="2" borderId="0" xfId="0" applyFont="1" applyFill="1"/>
    <xf numFmtId="0" fontId="10" fillId="0" borderId="0" xfId="0" applyFont="1"/>
    <xf numFmtId="0" fontId="8" fillId="4" borderId="2" xfId="2" applyFont="1" applyFill="1" applyBorder="1"/>
    <xf numFmtId="0" fontId="8" fillId="2" borderId="2" xfId="2" applyFont="1" applyFill="1" applyBorder="1" applyAlignment="1">
      <alignment horizontal="right"/>
    </xf>
    <xf numFmtId="0" fontId="8" fillId="6" borderId="3" xfId="2" applyFont="1" applyFill="1" applyBorder="1"/>
    <xf numFmtId="164" fontId="12" fillId="0" borderId="6" xfId="0" applyNumberFormat="1" applyFont="1" applyBorder="1" applyAlignment="1" applyProtection="1">
      <alignment horizontal="center" vertical="center"/>
      <protection locked="0"/>
    </xf>
    <xf numFmtId="0" fontId="0" fillId="2" borderId="6" xfId="0" applyFill="1" applyBorder="1"/>
    <xf numFmtId="0" fontId="8" fillId="4" borderId="0" xfId="2" applyFont="1" applyFill="1"/>
    <xf numFmtId="0" fontId="8" fillId="4" borderId="3" xfId="2" applyFont="1" applyFill="1" applyBorder="1"/>
    <xf numFmtId="164" fontId="12" fillId="0" borderId="8" xfId="0" applyNumberFormat="1" applyFont="1" applyBorder="1" applyAlignment="1" applyProtection="1">
      <alignment horizontal="center" vertical="center"/>
      <protection locked="0"/>
    </xf>
    <xf numFmtId="0" fontId="11" fillId="2" borderId="0" xfId="2" applyFont="1" applyFill="1"/>
    <xf numFmtId="0" fontId="8" fillId="4" borderId="10" xfId="2" applyFont="1" applyFill="1" applyBorder="1"/>
    <xf numFmtId="0" fontId="11" fillId="4" borderId="10" xfId="2" applyFont="1" applyFill="1" applyBorder="1"/>
    <xf numFmtId="166" fontId="7" fillId="2" borderId="0" xfId="3" applyNumberFormat="1" applyFont="1" applyFill="1"/>
    <xf numFmtId="0" fontId="10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2" borderId="12" xfId="2" applyFont="1" applyFill="1" applyBorder="1"/>
    <xf numFmtId="0" fontId="0" fillId="0" borderId="0" xfId="0" applyFill="1"/>
    <xf numFmtId="0" fontId="9" fillId="8" borderId="1" xfId="2" applyFont="1" applyFill="1" applyBorder="1"/>
    <xf numFmtId="0" fontId="8" fillId="2" borderId="14" xfId="2" applyFont="1" applyFill="1" applyBorder="1"/>
    <xf numFmtId="40" fontId="0" fillId="2" borderId="0" xfId="0" applyNumberFormat="1" applyFill="1"/>
    <xf numFmtId="38" fontId="0" fillId="2" borderId="0" xfId="0" applyNumberFormat="1" applyFill="1"/>
    <xf numFmtId="0" fontId="0" fillId="2" borderId="15" xfId="0" applyFill="1" applyBorder="1"/>
    <xf numFmtId="0" fontId="22" fillId="5" borderId="1" xfId="0" applyFont="1" applyFill="1" applyBorder="1" applyAlignment="1">
      <alignment horizontal="center" vertical="center" wrapText="1"/>
    </xf>
    <xf numFmtId="166" fontId="22" fillId="5" borderId="1" xfId="160" applyNumberFormat="1" applyFont="1" applyFill="1" applyBorder="1" applyAlignment="1" applyProtection="1">
      <alignment horizontal="center" vertical="center" wrapText="1"/>
    </xf>
    <xf numFmtId="40" fontId="22" fillId="5" borderId="1" xfId="0" applyNumberFormat="1" applyFont="1" applyFill="1" applyBorder="1" applyAlignment="1">
      <alignment horizontal="center" vertical="center" wrapText="1"/>
    </xf>
    <xf numFmtId="0" fontId="10" fillId="0" borderId="15" xfId="0" applyFont="1" applyBorder="1"/>
    <xf numFmtId="0" fontId="8" fillId="6" borderId="4" xfId="2" applyFont="1" applyFill="1" applyBorder="1"/>
    <xf numFmtId="165" fontId="12" fillId="0" borderId="6" xfId="160" applyNumberFormat="1" applyFont="1" applyFill="1" applyBorder="1" applyAlignment="1" applyProtection="1">
      <alignment horizontal="center" vertical="center"/>
      <protection locked="0"/>
    </xf>
    <xf numFmtId="164" fontId="24" fillId="7" borderId="6" xfId="0" quotePrefix="1" applyNumberFormat="1" applyFont="1" applyFill="1" applyBorder="1" applyAlignment="1">
      <alignment horizontal="center" vertical="center"/>
    </xf>
    <xf numFmtId="166" fontId="25" fillId="7" borderId="8" xfId="160" quotePrefix="1" applyNumberFormat="1" applyFont="1" applyFill="1" applyBorder="1" applyAlignment="1" applyProtection="1">
      <alignment horizontal="center" vertical="center"/>
    </xf>
    <xf numFmtId="40" fontId="0" fillId="2" borderId="6" xfId="0" applyNumberFormat="1" applyFill="1" applyBorder="1"/>
    <xf numFmtId="38" fontId="0" fillId="0" borderId="0" xfId="0" applyNumberFormat="1"/>
    <xf numFmtId="0" fontId="0" fillId="0" borderId="15" xfId="0" applyBorder="1"/>
    <xf numFmtId="0" fontId="8" fillId="4" borderId="12" xfId="2" applyFont="1" applyFill="1" applyBorder="1"/>
    <xf numFmtId="0" fontId="23" fillId="4" borderId="0" xfId="2" applyFont="1" applyFill="1"/>
    <xf numFmtId="165" fontId="12" fillId="0" borderId="8" xfId="160" applyNumberFormat="1" applyFont="1" applyFill="1" applyBorder="1" applyAlignment="1" applyProtection="1">
      <alignment horizontal="center" vertical="center"/>
      <protection locked="0"/>
    </xf>
    <xf numFmtId="164" fontId="24" fillId="7" borderId="8" xfId="0" quotePrefix="1" applyNumberFormat="1" applyFont="1" applyFill="1" applyBorder="1" applyAlignment="1">
      <alignment horizontal="center" vertical="center"/>
    </xf>
    <xf numFmtId="40" fontId="0" fillId="2" borderId="8" xfId="0" applyNumberFormat="1" applyFill="1" applyBorder="1"/>
    <xf numFmtId="0" fontId="8" fillId="2" borderId="0" xfId="2" applyFont="1" applyFill="1" applyAlignment="1">
      <alignment horizontal="right"/>
    </xf>
    <xf numFmtId="164" fontId="25" fillId="7" borderId="8" xfId="0" quotePrefix="1" applyNumberFormat="1" applyFont="1" applyFill="1" applyBorder="1" applyAlignment="1">
      <alignment horizontal="center" vertical="center"/>
    </xf>
    <xf numFmtId="164" fontId="12" fillId="0" borderId="17" xfId="0" applyNumberFormat="1" applyFont="1" applyBorder="1" applyAlignment="1" applyProtection="1">
      <alignment horizontal="center" vertical="center"/>
      <protection locked="0"/>
    </xf>
    <xf numFmtId="165" fontId="12" fillId="0" borderId="17" xfId="160" applyNumberFormat="1" applyFont="1" applyFill="1" applyBorder="1" applyAlignment="1" applyProtection="1">
      <alignment horizontal="center" vertical="center"/>
      <protection locked="0"/>
    </xf>
    <xf numFmtId="164" fontId="25" fillId="7" borderId="17" xfId="0" quotePrefix="1" applyNumberFormat="1" applyFont="1" applyFill="1" applyBorder="1" applyAlignment="1">
      <alignment horizontal="center" vertical="center"/>
    </xf>
    <xf numFmtId="166" fontId="25" fillId="7" borderId="17" xfId="160" quotePrefix="1" applyNumberFormat="1" applyFont="1" applyFill="1" applyBorder="1" applyAlignment="1" applyProtection="1">
      <alignment horizontal="center" vertical="center"/>
    </xf>
    <xf numFmtId="40" fontId="0" fillId="2" borderId="17" xfId="0" applyNumberFormat="1" applyFill="1" applyBorder="1"/>
    <xf numFmtId="0" fontId="11" fillId="4" borderId="12" xfId="2" applyFont="1" applyFill="1" applyBorder="1"/>
    <xf numFmtId="0" fontId="13" fillId="2" borderId="0" xfId="2" applyFont="1" applyFill="1"/>
    <xf numFmtId="0" fontId="11" fillId="4" borderId="9" xfId="2" applyFont="1" applyFill="1" applyBorder="1"/>
    <xf numFmtId="166" fontId="10" fillId="2" borderId="0" xfId="160" applyNumberFormat="1" applyFont="1" applyFill="1"/>
    <xf numFmtId="40" fontId="10" fillId="2" borderId="0" xfId="0" applyNumberFormat="1" applyFont="1" applyFill="1"/>
    <xf numFmtId="38" fontId="10" fillId="2" borderId="0" xfId="0" applyNumberFormat="1" applyFont="1" applyFill="1"/>
    <xf numFmtId="10" fontId="11" fillId="2" borderId="0" xfId="2" applyNumberFormat="1" applyFont="1" applyFill="1"/>
    <xf numFmtId="43" fontId="13" fillId="2" borderId="0" xfId="160" applyFont="1" applyFill="1" applyBorder="1"/>
    <xf numFmtId="0" fontId="11" fillId="2" borderId="9" xfId="2" applyFont="1" applyFill="1" applyBorder="1"/>
    <xf numFmtId="0" fontId="10" fillId="2" borderId="15" xfId="0" applyFont="1" applyFill="1" applyBorder="1"/>
    <xf numFmtId="0" fontId="8" fillId="4" borderId="13" xfId="2" applyFont="1" applyFill="1" applyBorder="1"/>
    <xf numFmtId="0" fontId="8" fillId="4" borderId="11" xfId="2" applyFont="1" applyFill="1" applyBorder="1"/>
    <xf numFmtId="166" fontId="0" fillId="2" borderId="0" xfId="160" applyNumberFormat="1" applyFont="1" applyFill="1"/>
    <xf numFmtId="0" fontId="8" fillId="9" borderId="3" xfId="2" applyFont="1" applyFill="1" applyBorder="1"/>
    <xf numFmtId="0" fontId="21" fillId="0" borderId="0" xfId="0" applyFont="1" applyFill="1"/>
    <xf numFmtId="0" fontId="20" fillId="0" borderId="0" xfId="2" applyFont="1" applyFill="1"/>
    <xf numFmtId="166" fontId="20" fillId="0" borderId="0" xfId="2" applyNumberFormat="1" applyFont="1" applyFill="1"/>
    <xf numFmtId="0" fontId="20" fillId="0" borderId="15" xfId="2" applyFont="1" applyFill="1" applyBorder="1"/>
    <xf numFmtId="166" fontId="0" fillId="9" borderId="0" xfId="1" applyNumberFormat="1" applyFont="1" applyFill="1"/>
    <xf numFmtId="0" fontId="9" fillId="6" borderId="0" xfId="2" applyFont="1" applyFill="1"/>
    <xf numFmtId="166" fontId="8" fillId="2" borderId="4" xfId="1" applyNumberFormat="1" applyFont="1" applyFill="1" applyBorder="1"/>
    <xf numFmtId="166" fontId="8" fillId="4" borderId="5" xfId="1" applyNumberFormat="1" applyFont="1" applyFill="1" applyBorder="1"/>
    <xf numFmtId="166" fontId="8" fillId="2" borderId="3" xfId="1" applyNumberFormat="1" applyFont="1" applyFill="1" applyBorder="1"/>
    <xf numFmtId="166" fontId="8" fillId="4" borderId="7" xfId="1" applyNumberFormat="1" applyFont="1" applyFill="1" applyBorder="1"/>
    <xf numFmtId="166" fontId="11" fillId="4" borderId="0" xfId="1" applyNumberFormat="1" applyFont="1" applyFill="1" applyBorder="1"/>
    <xf numFmtId="166" fontId="11" fillId="2" borderId="0" xfId="1" applyNumberFormat="1" applyFont="1" applyFill="1" applyBorder="1"/>
    <xf numFmtId="166" fontId="11" fillId="4" borderId="10" xfId="1" applyNumberFormat="1" applyFont="1" applyFill="1" applyBorder="1"/>
    <xf numFmtId="0" fontId="21" fillId="10" borderId="18" xfId="0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0" fontId="21" fillId="10" borderId="20" xfId="0" applyFont="1" applyFill="1" applyBorder="1" applyAlignment="1">
      <alignment horizontal="center"/>
    </xf>
    <xf numFmtId="0" fontId="21" fillId="11" borderId="18" xfId="0" applyFont="1" applyFill="1" applyBorder="1" applyAlignment="1">
      <alignment horizontal="center"/>
    </xf>
    <xf numFmtId="0" fontId="21" fillId="11" borderId="19" xfId="0" applyFont="1" applyFill="1" applyBorder="1" applyAlignment="1">
      <alignment horizontal="center"/>
    </xf>
    <xf numFmtId="0" fontId="21" fillId="11" borderId="20" xfId="0" applyFont="1" applyFill="1" applyBorder="1" applyAlignment="1">
      <alignment horizontal="center"/>
    </xf>
    <xf numFmtId="166" fontId="0" fillId="0" borderId="0" xfId="1" applyNumberFormat="1" applyFont="1"/>
    <xf numFmtId="166" fontId="10" fillId="0" borderId="0" xfId="1" applyNumberFormat="1" applyFont="1"/>
    <xf numFmtId="0" fontId="27" fillId="0" borderId="0" xfId="0" applyFont="1" applyFill="1" applyBorder="1"/>
    <xf numFmtId="166" fontId="0" fillId="0" borderId="0" xfId="160" applyNumberFormat="1" applyFont="1" applyFill="1"/>
    <xf numFmtId="40" fontId="0" fillId="0" borderId="0" xfId="0" applyNumberFormat="1" applyFill="1"/>
    <xf numFmtId="38" fontId="0" fillId="0" borderId="0" xfId="0" applyNumberFormat="1" applyFill="1"/>
    <xf numFmtId="0" fontId="0" fillId="0" borderId="15" xfId="0" applyFill="1" applyBorder="1"/>
    <xf numFmtId="0" fontId="28" fillId="2" borderId="0" xfId="0" applyFont="1" applyFill="1"/>
    <xf numFmtId="0" fontId="28" fillId="2" borderId="15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166" fontId="0" fillId="0" borderId="0" xfId="1" applyNumberFormat="1" applyFont="1" applyFill="1" applyBorder="1" applyAlignment="1">
      <alignment horizontal="center" wrapText="1"/>
    </xf>
    <xf numFmtId="0" fontId="0" fillId="0" borderId="0" xfId="0" applyFill="1" applyBorder="1"/>
    <xf numFmtId="0" fontId="0" fillId="10" borderId="0" xfId="0" applyFont="1" applyFill="1" applyBorder="1"/>
    <xf numFmtId="0" fontId="29" fillId="10" borderId="0" xfId="0" applyFont="1" applyFill="1" applyBorder="1" applyAlignment="1">
      <alignment horizontal="center"/>
    </xf>
    <xf numFmtId="169" fontId="29" fillId="10" borderId="0" xfId="0" applyNumberFormat="1" applyFont="1" applyFill="1" applyBorder="1" applyAlignment="1">
      <alignment horizontal="center"/>
    </xf>
    <xf numFmtId="0" fontId="30" fillId="10" borderId="0" xfId="0" applyFont="1" applyFill="1" applyBorder="1"/>
    <xf numFmtId="0" fontId="27" fillId="10" borderId="0" xfId="0" applyFont="1" applyFill="1" applyBorder="1"/>
    <xf numFmtId="0" fontId="0" fillId="10" borderId="0" xfId="0" applyFill="1" applyBorder="1"/>
    <xf numFmtId="166" fontId="0" fillId="10" borderId="0" xfId="160" applyNumberFormat="1" applyFont="1" applyFill="1" applyBorder="1"/>
    <xf numFmtId="40" fontId="0" fillId="10" borderId="0" xfId="0" applyNumberFormat="1" applyFill="1" applyBorder="1"/>
    <xf numFmtId="38" fontId="0" fillId="10" borderId="0" xfId="0" applyNumberFormat="1" applyFill="1" applyBorder="1"/>
    <xf numFmtId="0" fontId="28" fillId="10" borderId="0" xfId="0" applyFont="1" applyFill="1" applyBorder="1"/>
    <xf numFmtId="166" fontId="28" fillId="10" borderId="0" xfId="160" applyNumberFormat="1" applyFont="1" applyFill="1" applyBorder="1"/>
    <xf numFmtId="40" fontId="28" fillId="10" borderId="0" xfId="0" applyNumberFormat="1" applyFont="1" applyFill="1" applyBorder="1"/>
    <xf numFmtId="38" fontId="28" fillId="10" borderId="0" xfId="0" applyNumberFormat="1" applyFont="1" applyFill="1" applyBorder="1"/>
    <xf numFmtId="0" fontId="0" fillId="2" borderId="0" xfId="0" applyFill="1" applyBorder="1"/>
    <xf numFmtId="0" fontId="28" fillId="2" borderId="0" xfId="0" applyFont="1" applyFill="1" applyBorder="1"/>
    <xf numFmtId="166" fontId="0" fillId="10" borderId="0" xfId="1" applyNumberFormat="1" applyFont="1" applyFill="1" applyBorder="1" applyAlignment="1">
      <alignment horizontal="center"/>
    </xf>
    <xf numFmtId="166" fontId="0" fillId="10" borderId="0" xfId="1" applyNumberFormat="1" applyFont="1" applyFill="1" applyBorder="1" applyAlignment="1">
      <alignment horizontal="center" wrapText="1"/>
    </xf>
    <xf numFmtId="0" fontId="0" fillId="10" borderId="22" xfId="0" applyFont="1" applyFill="1" applyBorder="1"/>
    <xf numFmtId="0" fontId="0" fillId="10" borderId="21" xfId="0" applyFont="1" applyFill="1" applyBorder="1"/>
    <xf numFmtId="0" fontId="0" fillId="10" borderId="23" xfId="0" applyFont="1" applyFill="1" applyBorder="1"/>
    <xf numFmtId="0" fontId="29" fillId="10" borderId="24" xfId="0" applyFont="1" applyFill="1" applyBorder="1" applyAlignment="1">
      <alignment horizontal="center"/>
    </xf>
    <xf numFmtId="0" fontId="30" fillId="10" borderId="15" xfId="0" applyFont="1" applyFill="1" applyBorder="1"/>
    <xf numFmtId="0" fontId="29" fillId="10" borderId="25" xfId="0" applyFont="1" applyFill="1" applyBorder="1" applyAlignment="1">
      <alignment horizontal="center"/>
    </xf>
    <xf numFmtId="169" fontId="29" fillId="10" borderId="14" xfId="0" applyNumberFormat="1" applyFont="1" applyFill="1" applyBorder="1" applyAlignment="1">
      <alignment horizontal="center"/>
    </xf>
    <xf numFmtId="0" fontId="29" fillId="10" borderId="14" xfId="0" applyFont="1" applyFill="1" applyBorder="1" applyAlignment="1">
      <alignment horizontal="center"/>
    </xf>
    <xf numFmtId="0" fontId="30" fillId="10" borderId="14" xfId="0" applyFont="1" applyFill="1" applyBorder="1"/>
    <xf numFmtId="0" fontId="30" fillId="10" borderId="26" xfId="0" applyFont="1" applyFill="1" applyBorder="1"/>
    <xf numFmtId="0" fontId="0" fillId="10" borderId="22" xfId="0" applyFont="1" applyFill="1" applyBorder="1" applyAlignment="1">
      <alignment vertical="center"/>
    </xf>
    <xf numFmtId="0" fontId="0" fillId="10" borderId="21" xfId="0" applyFont="1" applyFill="1" applyBorder="1" applyAlignment="1">
      <alignment vertical="center"/>
    </xf>
    <xf numFmtId="0" fontId="0" fillId="10" borderId="23" xfId="0" applyFont="1" applyFill="1" applyBorder="1" applyAlignment="1">
      <alignment vertical="center"/>
    </xf>
    <xf numFmtId="166" fontId="0" fillId="10" borderId="24" xfId="1" applyNumberFormat="1" applyFont="1" applyFill="1" applyBorder="1" applyAlignment="1">
      <alignment horizontal="center"/>
    </xf>
    <xf numFmtId="166" fontId="7" fillId="10" borderId="15" xfId="1" applyNumberFormat="1" applyFont="1" applyFill="1" applyBorder="1" applyAlignment="1">
      <alignment horizontal="center" wrapText="1"/>
    </xf>
    <xf numFmtId="166" fontId="0" fillId="10" borderId="25" xfId="1" applyNumberFormat="1" applyFont="1" applyFill="1" applyBorder="1" applyAlignment="1">
      <alignment horizontal="center"/>
    </xf>
    <xf numFmtId="166" fontId="0" fillId="10" borderId="14" xfId="1" applyNumberFormat="1" applyFont="1" applyFill="1" applyBorder="1" applyAlignment="1">
      <alignment horizontal="center"/>
    </xf>
    <xf numFmtId="166" fontId="0" fillId="10" borderId="14" xfId="1" applyNumberFormat="1" applyFont="1" applyFill="1" applyBorder="1" applyAlignment="1">
      <alignment horizontal="center" wrapText="1"/>
    </xf>
    <xf numFmtId="0" fontId="31" fillId="12" borderId="27" xfId="0" applyFont="1" applyFill="1" applyBorder="1" applyAlignment="1">
      <alignment vertical="center" wrapText="1"/>
    </xf>
    <xf numFmtId="0" fontId="32" fillId="10" borderId="0" xfId="0" applyFont="1" applyFill="1" applyBorder="1"/>
    <xf numFmtId="166" fontId="32" fillId="10" borderId="0" xfId="160" applyNumberFormat="1" applyFont="1" applyFill="1" applyBorder="1"/>
    <xf numFmtId="38" fontId="32" fillId="10" borderId="0" xfId="0" applyNumberFormat="1" applyFont="1" applyFill="1" applyBorder="1"/>
    <xf numFmtId="4" fontId="32" fillId="10" borderId="0" xfId="0" applyNumberFormat="1" applyFont="1" applyFill="1" applyBorder="1"/>
    <xf numFmtId="3" fontId="32" fillId="10" borderId="0" xfId="0" applyNumberFormat="1" applyFont="1" applyFill="1" applyBorder="1"/>
    <xf numFmtId="0" fontId="32" fillId="10" borderId="22" xfId="0" applyFont="1" applyFill="1" applyBorder="1"/>
    <xf numFmtId="0" fontId="32" fillId="10" borderId="21" xfId="0" applyFont="1" applyFill="1" applyBorder="1"/>
    <xf numFmtId="166" fontId="32" fillId="10" borderId="21" xfId="160" applyNumberFormat="1" applyFont="1" applyFill="1" applyBorder="1"/>
    <xf numFmtId="40" fontId="32" fillId="10" borderId="23" xfId="0" applyNumberFormat="1" applyFont="1" applyFill="1" applyBorder="1"/>
    <xf numFmtId="0" fontId="32" fillId="10" borderId="24" xfId="0" applyFont="1" applyFill="1" applyBorder="1"/>
    <xf numFmtId="40" fontId="32" fillId="10" borderId="15" xfId="0" applyNumberFormat="1" applyFont="1" applyFill="1" applyBorder="1"/>
    <xf numFmtId="0" fontId="32" fillId="10" borderId="25" xfId="0" applyFont="1" applyFill="1" applyBorder="1"/>
    <xf numFmtId="0" fontId="32" fillId="10" borderId="14" xfId="0" applyFont="1" applyFill="1" applyBorder="1"/>
    <xf numFmtId="166" fontId="32" fillId="10" borderId="14" xfId="160" applyNumberFormat="1" applyFont="1" applyFill="1" applyBorder="1"/>
    <xf numFmtId="40" fontId="32" fillId="10" borderId="26" xfId="0" applyNumberFormat="1" applyFont="1" applyFill="1" applyBorder="1"/>
    <xf numFmtId="0" fontId="33" fillId="13" borderId="1" xfId="2" applyFont="1" applyFill="1" applyBorder="1"/>
    <xf numFmtId="0" fontId="0" fillId="14" borderId="0" xfId="0" applyFill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21" fillId="15" borderId="18" xfId="0" applyFont="1" applyFill="1" applyBorder="1" applyAlignment="1">
      <alignment horizontal="center"/>
    </xf>
    <xf numFmtId="0" fontId="21" fillId="15" borderId="20" xfId="0" applyFont="1" applyFill="1" applyBorder="1" applyAlignment="1">
      <alignment horizontal="center"/>
    </xf>
    <xf numFmtId="0" fontId="34" fillId="10" borderId="0" xfId="0" applyFont="1" applyFill="1" applyBorder="1"/>
    <xf numFmtId="166" fontId="8" fillId="4" borderId="2" xfId="1" applyNumberFormat="1" applyFont="1" applyFill="1" applyBorder="1"/>
    <xf numFmtId="166" fontId="8" fillId="4" borderId="0" xfId="1" applyNumberFormat="1" applyFont="1" applyFill="1"/>
    <xf numFmtId="9" fontId="0" fillId="10" borderId="0" xfId="162" applyFont="1" applyFill="1" applyBorder="1"/>
    <xf numFmtId="9" fontId="31" fillId="12" borderId="27" xfId="162" applyFont="1" applyFill="1" applyBorder="1" applyAlignment="1">
      <alignment vertical="center" wrapText="1"/>
    </xf>
    <xf numFmtId="9" fontId="26" fillId="14" borderId="16" xfId="162" applyFont="1" applyFill="1" applyBorder="1" applyAlignment="1">
      <alignment horizontal="center" vertical="top"/>
    </xf>
    <xf numFmtId="9" fontId="28" fillId="2" borderId="0" xfId="162" applyFont="1" applyFill="1"/>
    <xf numFmtId="9" fontId="28" fillId="10" borderId="0" xfId="162" applyFont="1" applyFill="1" applyBorder="1"/>
    <xf numFmtId="9" fontId="0" fillId="0" borderId="0" xfId="162" applyFont="1" applyFill="1"/>
    <xf numFmtId="9" fontId="0" fillId="2" borderId="0" xfId="162" applyFont="1" applyFill="1"/>
    <xf numFmtId="9" fontId="20" fillId="0" borderId="0" xfId="162" applyFont="1" applyFill="1"/>
    <xf numFmtId="9" fontId="0" fillId="0" borderId="0" xfId="162" applyFont="1"/>
    <xf numFmtId="0" fontId="13" fillId="0" borderId="0" xfId="2" applyFont="1" applyFill="1"/>
    <xf numFmtId="0" fontId="13" fillId="0" borderId="0" xfId="2" applyFont="1" applyFill="1" applyAlignment="1">
      <alignment horizontal="right"/>
    </xf>
    <xf numFmtId="166" fontId="13" fillId="0" borderId="0" xfId="1" applyNumberFormat="1" applyFont="1" applyFill="1"/>
    <xf numFmtId="172" fontId="20" fillId="0" borderId="0" xfId="162" applyNumberFormat="1" applyFont="1" applyFill="1"/>
    <xf numFmtId="43" fontId="29" fillId="10" borderId="0" xfId="1" applyFont="1" applyFill="1" applyBorder="1" applyAlignment="1">
      <alignment horizontal="center"/>
    </xf>
    <xf numFmtId="43" fontId="0" fillId="10" borderId="21" xfId="1" applyFont="1" applyFill="1" applyBorder="1" applyAlignment="1">
      <alignment vertical="center"/>
    </xf>
    <xf numFmtId="43" fontId="0" fillId="10" borderId="0" xfId="1" applyFont="1" applyFill="1" applyBorder="1" applyAlignment="1">
      <alignment horizontal="center" wrapText="1"/>
    </xf>
    <xf numFmtId="43" fontId="0" fillId="10" borderId="14" xfId="1" applyFont="1" applyFill="1" applyBorder="1" applyAlignment="1">
      <alignment horizontal="center" wrapText="1"/>
    </xf>
    <xf numFmtId="0" fontId="35" fillId="16" borderId="1" xfId="0" applyFont="1" applyFill="1" applyBorder="1" applyAlignment="1">
      <alignment horizontal="left" vertical="center" wrapText="1"/>
    </xf>
    <xf numFmtId="0" fontId="35" fillId="16" borderId="1" xfId="0" applyFont="1" applyFill="1" applyBorder="1" applyAlignment="1">
      <alignment horizontal="center" vertical="center" wrapText="1"/>
    </xf>
    <xf numFmtId="4" fontId="35" fillId="16" borderId="1" xfId="0" applyNumberFormat="1" applyFont="1" applyFill="1" applyBorder="1" applyAlignment="1">
      <alignment horizontal="right" vertical="center"/>
    </xf>
    <xf numFmtId="171" fontId="35" fillId="16" borderId="1" xfId="0" applyNumberFormat="1" applyFont="1" applyFill="1" applyBorder="1" applyAlignment="1">
      <alignment horizontal="right" vertical="center"/>
    </xf>
    <xf numFmtId="3" fontId="35" fillId="16" borderId="1" xfId="0" applyNumberFormat="1" applyFont="1" applyFill="1" applyBorder="1" applyAlignment="1">
      <alignment horizontal="right" vertical="center"/>
    </xf>
    <xf numFmtId="170" fontId="35" fillId="16" borderId="1" xfId="0" applyNumberFormat="1" applyFont="1" applyFill="1" applyBorder="1" applyAlignment="1">
      <alignment horizontal="center" vertical="center"/>
    </xf>
    <xf numFmtId="43" fontId="23" fillId="2" borderId="0" xfId="161" applyFont="1" applyFill="1" applyBorder="1"/>
    <xf numFmtId="0" fontId="8" fillId="0" borderId="0" xfId="2" applyFont="1" applyFill="1" applyBorder="1" applyAlignment="1">
      <alignment horizontal="right"/>
    </xf>
    <xf numFmtId="166" fontId="0" fillId="2" borderId="0" xfId="0" applyNumberFormat="1" applyFill="1"/>
    <xf numFmtId="3" fontId="40" fillId="17" borderId="8" xfId="0" applyNumberFormat="1" applyFont="1" applyFill="1" applyBorder="1" applyAlignment="1">
      <alignment horizontal="center" wrapText="1"/>
    </xf>
    <xf numFmtId="43" fontId="13" fillId="0" borderId="0" xfId="1" applyFont="1" applyFill="1"/>
    <xf numFmtId="171" fontId="26" fillId="4" borderId="16" xfId="0" applyNumberFormat="1" applyFont="1" applyFill="1" applyBorder="1" applyAlignment="1">
      <alignment horizontal="right" vertical="top"/>
    </xf>
    <xf numFmtId="166" fontId="8" fillId="6" borderId="0" xfId="160" applyNumberFormat="1" applyFont="1" applyFill="1" applyBorder="1" applyAlignment="1">
      <alignment horizontal="right"/>
    </xf>
    <xf numFmtId="166" fontId="26" fillId="4" borderId="16" xfId="0" applyNumberFormat="1" applyFont="1" applyFill="1" applyBorder="1" applyAlignment="1">
      <alignment horizontal="center" vertical="top"/>
    </xf>
    <xf numFmtId="166" fontId="0" fillId="0" borderId="0" xfId="0" applyNumberFormat="1"/>
    <xf numFmtId="166" fontId="8" fillId="2" borderId="3" xfId="20" applyNumberFormat="1" applyFont="1" applyFill="1" applyBorder="1"/>
    <xf numFmtId="166" fontId="8" fillId="6" borderId="4" xfId="2" applyNumberFormat="1" applyFont="1" applyFill="1" applyBorder="1"/>
    <xf numFmtId="0" fontId="8" fillId="4" borderId="3" xfId="2" applyNumberFormat="1" applyFont="1" applyFill="1" applyBorder="1"/>
    <xf numFmtId="0" fontId="8" fillId="4" borderId="40" xfId="2" applyFont="1" applyFill="1" applyBorder="1"/>
    <xf numFmtId="171" fontId="26" fillId="4" borderId="41" xfId="0" applyNumberFormat="1" applyFont="1" applyFill="1" applyBorder="1" applyAlignment="1">
      <alignment horizontal="right" vertical="top"/>
    </xf>
    <xf numFmtId="9" fontId="20" fillId="0" borderId="0" xfId="162" applyFont="1" applyFill="1" applyAlignment="1">
      <alignment vertical="center" wrapText="1"/>
    </xf>
    <xf numFmtId="43" fontId="97" fillId="2" borderId="0" xfId="161" applyFont="1" applyFill="1" applyBorder="1"/>
    <xf numFmtId="0" fontId="11" fillId="32" borderId="0" xfId="2" applyFont="1" applyFill="1"/>
    <xf numFmtId="166" fontId="8" fillId="32" borderId="5" xfId="1" applyNumberFormat="1" applyFont="1" applyFill="1" applyBorder="1"/>
    <xf numFmtId="166" fontId="8" fillId="32" borderId="7" xfId="1" applyNumberFormat="1" applyFont="1" applyFill="1" applyBorder="1"/>
    <xf numFmtId="0" fontId="10" fillId="0" borderId="1" xfId="0" applyFont="1" applyBorder="1" applyAlignment="1">
      <alignment horizontal="center" vertical="center"/>
    </xf>
  </cellXfs>
  <cellStyles count="1121">
    <cellStyle name="?" xfId="418" xr:uid="{E4E35495-8706-412C-BAD4-1CE8EE00EDAB}"/>
    <cellStyle name="??" xfId="419" xr:uid="{7D157D50-951C-40E5-8F75-33C7A17BB2B0}"/>
    <cellStyle name="?? [0.00]_PRODUCT DETAIL Q1" xfId="420" xr:uid="{DA9BF9B0-0968-44E8-9DD4-B10E23D061E3}"/>
    <cellStyle name="?? [0]" xfId="421" xr:uid="{599394D4-94C7-46D3-A545-2FB953808C5F}"/>
    <cellStyle name="???? [0.00]_PRODUCT DETAIL Q1" xfId="422" xr:uid="{4FB86C64-D672-42D6-924A-F9A9E33BAAF1}"/>
    <cellStyle name="????_PRODUCT DETAIL Q1" xfId="423" xr:uid="{08BF992C-C513-4864-8707-2A1F0525F452}"/>
    <cellStyle name="???[0]_Book1" xfId="424" xr:uid="{654450C5-81D6-4639-A6EE-BE7821EDD108}"/>
    <cellStyle name="???_95" xfId="425" xr:uid="{59F8613F-967E-4D61-BF29-897C81214E65}"/>
    <cellStyle name="??_(????)??????" xfId="426" xr:uid="{4FE40268-4994-4CDC-8552-97C051E37DEF}"/>
    <cellStyle name="_NDIA04-2000" xfId="427" xr:uid="{B5AB23FF-9DA7-4295-8749-6B737890A9D9}"/>
    <cellStyle name="ÊÝ [0.00]_LOCAL PARTS PRICE" xfId="428" xr:uid="{6CFBDE9D-D12B-42FD-9616-9975844E5AFC}"/>
    <cellStyle name="ÊÝ_LOCAL PARTS PRICE" xfId="429" xr:uid="{0C87053E-0BA1-4346-A1BA-93D59EEC2B6C}"/>
    <cellStyle name="W_LOCAL PARTS PRICE" xfId="430" xr:uid="{45A6FB8F-4868-4F94-8F69-4DC8CD61B707}"/>
    <cellStyle name="22/01/03" xfId="431" xr:uid="{C6AFD2F2-8114-4583-8937-70641AB1FE3C}"/>
    <cellStyle name="22/01/03 2" xfId="432" xr:uid="{56F3B12A-2008-47D6-AF9D-F4876BFA8026}"/>
    <cellStyle name="22/01/03 2 2" xfId="836" xr:uid="{C1B9AD9E-EF29-4539-8B88-21F7491BA072}"/>
    <cellStyle name="22/01/03 3" xfId="679" xr:uid="{8ABB9C0B-1769-4B2B-9B2F-E515CABDBF33}"/>
    <cellStyle name="40% - Accent3 2" xfId="433" xr:uid="{B11691A0-9E95-43C8-9ABD-F99E358C601F}"/>
    <cellStyle name="60% - Accent2 2" xfId="434" xr:uid="{722C418F-959F-48B3-87D4-2E64870B4095}"/>
    <cellStyle name="Accent2 2" xfId="435" xr:uid="{4E0D5B1A-3D0D-4FBE-A5AA-E58F0AF63B44}"/>
    <cellStyle name="AeE­ [0]_INQUIRY ¿µ¾÷AßAø " xfId="436" xr:uid="{64A70C0A-C5B3-4283-B558-97EB148338A9}"/>
    <cellStyle name="AeE­_INQUIRY ¿µ¾÷AßAø " xfId="437" xr:uid="{F09E6302-82E9-4ED8-961F-7141D3A80586}"/>
    <cellStyle name="args.style" xfId="438" xr:uid="{56D56256-FD8E-45C2-BE13-6E5B45F2160C}"/>
    <cellStyle name="AÞ¸¶ [0]_INQUIRY ¿?¾÷AßAø " xfId="439" xr:uid="{1205300A-0E23-41DA-A6DB-9CF972FCFC2E}"/>
    <cellStyle name="AÞ¸¶_INQUIRY ¿?¾÷AßAø " xfId="440" xr:uid="{5C2C251A-F8F2-4A52-AE6A-E7AE1C565A34}"/>
    <cellStyle name="Body" xfId="441" xr:uid="{5E3DB923-AD8F-488C-88B4-5590E22791F6}"/>
    <cellStyle name="C?AØ_¿?¾÷CoE² " xfId="442" xr:uid="{CF511059-7ABC-4311-B391-913A882239BD}"/>
    <cellStyle name="C￥AØ_¿μ¾÷CoE² " xfId="443" xr:uid="{D10FE7BC-BFA0-431B-86E4-393AA8254F69}"/>
    <cellStyle name="Calc Currency (0)" xfId="444" xr:uid="{D1D2E998-7A62-463B-94B9-C059D6AC9AAB}"/>
    <cellStyle name="C℀" xfId="445" xr:uid="{207D242E-E7E4-4394-A612-3D7F5EBF6D09}"/>
    <cellStyle name="Comma" xfId="1" builtinId="3"/>
    <cellStyle name="Comma  - Style1" xfId="446" xr:uid="{DECF98CF-2E86-4DDB-93C8-52A1766E1806}"/>
    <cellStyle name="Comma  - Style2" xfId="447" xr:uid="{2831CC38-180D-452F-8366-65E9A1403733}"/>
    <cellStyle name="Comma  - Style3" xfId="448" xr:uid="{386F90CC-04FA-4879-8B98-07CCF1579F72}"/>
    <cellStyle name="Comma  - Style4" xfId="449" xr:uid="{85134431-8EE3-4DE5-9BEE-EE43E75F16DC}"/>
    <cellStyle name="Comma  - Style5" xfId="450" xr:uid="{E65D76F1-5AFA-4EA8-90F7-8B534CEEF686}"/>
    <cellStyle name="Comma  - Style6" xfId="451" xr:uid="{E9204D0B-F8E2-4C4A-B479-57294CD31708}"/>
    <cellStyle name="Comma  - Style7" xfId="452" xr:uid="{56079640-ECC3-4D8D-9104-5FB40B712C59}"/>
    <cellStyle name="Comma  - Style8" xfId="453" xr:uid="{2C03060B-94B4-4E80-9109-D7242FD91F48}"/>
    <cellStyle name="Comma 10" xfId="20" xr:uid="{691F120B-048E-4F74-BD24-E127EEBFD25A}"/>
    <cellStyle name="Comma 100" xfId="1114" xr:uid="{1DCDE3A9-2ABA-41CF-889C-6467FD17D245}"/>
    <cellStyle name="Comma 11" xfId="101" xr:uid="{D8BD331D-BB4F-46E6-A4A2-63442AFE27CF}"/>
    <cellStyle name="Comma 11 2" xfId="249" xr:uid="{C6F9C0DE-0D10-48C1-B849-DE26B66F62C0}"/>
    <cellStyle name="Comma 11 2 2" xfId="376" xr:uid="{6099747E-98EA-4DC6-B1DE-91BE8586188E}"/>
    <cellStyle name="Comma 11 2 2 2" xfId="884" xr:uid="{611C16DB-7993-451D-A232-1F4DC88ACD71}"/>
    <cellStyle name="Comma 11 2 3" xfId="455" xr:uid="{E4CC4FCA-2A1F-4A93-B758-5C4859C30D40}"/>
    <cellStyle name="Comma 11 3" xfId="187" xr:uid="{B296E906-00E6-41B7-82D0-8B42CB971CC9}"/>
    <cellStyle name="Comma 11 3 2" xfId="814" xr:uid="{C8C4654A-5F5D-40DB-A9D1-EABEC04DEBF4}"/>
    <cellStyle name="Comma 11 4" xfId="313" xr:uid="{DEDDC6BF-F189-4744-BAFE-56ED0D130A40}"/>
    <cellStyle name="Comma 11 4 2" xfId="944" xr:uid="{8D7F9128-1F22-45A7-B528-8EA5D14E565B}"/>
    <cellStyle name="Comma 11 5" xfId="454" xr:uid="{2C1ADC37-908A-4C63-B5AE-5D8292E84766}"/>
    <cellStyle name="Comma 12" xfId="159" xr:uid="{736F56BB-6708-4A7D-9F58-881A1833F1D1}"/>
    <cellStyle name="Comma 12 2" xfId="284" xr:uid="{35558CEC-AA38-4635-A656-7F0BDE5158E1}"/>
    <cellStyle name="Comma 12 2 2" xfId="411" xr:uid="{E798A7EC-9451-49E1-95AB-23ACE128EF53}"/>
    <cellStyle name="Comma 12 2 2 2" xfId="1082" xr:uid="{6D678B79-110F-4011-8DE3-55B172FFC0FB}"/>
    <cellStyle name="Comma 12 2 3" xfId="919" xr:uid="{C477E5FB-F821-47E9-88DC-1DFBAA191A23}"/>
    <cellStyle name="Comma 12 3" xfId="223" xr:uid="{2FC87991-0399-4290-82AB-7F3E031328EA}"/>
    <cellStyle name="Comma 12 3 2" xfId="858" xr:uid="{66C397BB-318A-40EE-BB07-3DC5A95515EC}"/>
    <cellStyle name="Comma 12 4" xfId="349" xr:uid="{A2E8C606-2871-438E-9845-53E2D634ACB9}"/>
    <cellStyle name="Comma 12 5" xfId="456" xr:uid="{375B791A-394B-4086-9E34-97536D8A9276}"/>
    <cellStyle name="Comma 13" xfId="8" xr:uid="{33BD9FBD-C45B-49BD-BE59-F2516946BCAF}"/>
    <cellStyle name="Comma 13 2" xfId="292" xr:uid="{6683E514-9663-47D1-B97A-3F554FDA647F}"/>
    <cellStyle name="Comma 13 3" xfId="299" xr:uid="{F35D5695-2DFA-4D9A-B4FF-3A1234BD50A7}"/>
    <cellStyle name="Comma 13 3 2" xfId="928" xr:uid="{3910E932-3FA7-4A1B-925E-8375A404E41E}"/>
    <cellStyle name="Comma 13 4" xfId="457" xr:uid="{DE347C76-0812-44E7-B390-6CBB383CAD1C}"/>
    <cellStyle name="Comma 14" xfId="160" xr:uid="{C4553ADE-56BA-4D11-92E5-D66950944C16}"/>
    <cellStyle name="Comma 14 2" xfId="350" xr:uid="{1F7C29A7-0B5F-46CB-B2C6-9C49F4559347}"/>
    <cellStyle name="Comma 14 2 2" xfId="1086" xr:uid="{5C36A4DD-943C-43E1-A266-F28F981C1ED4}"/>
    <cellStyle name="Comma 14 3" xfId="980" xr:uid="{B42C38F2-FCBD-4356-9A51-6D51B1852D6C}"/>
    <cellStyle name="Comma 14 4" xfId="458" xr:uid="{60A07113-7143-420B-9BEF-AF68B8C9E1FB}"/>
    <cellStyle name="Comma 15" xfId="295" xr:uid="{F00A83F9-F0ED-4DA9-A196-6BEFE7B70184}"/>
    <cellStyle name="Comma 15 2" xfId="925" xr:uid="{ADF5E11F-1F3D-4754-9139-B82F24D0DC3F}"/>
    <cellStyle name="Comma 15 3" xfId="459" xr:uid="{80B03674-81D7-48A4-917D-D4AC753BD31F}"/>
    <cellStyle name="Comma 16" xfId="460" xr:uid="{BCF57E0E-BC14-4E4B-8D93-3356B70B5632}"/>
    <cellStyle name="Comma 17" xfId="461" xr:uid="{722BB3C3-BAD6-4EA4-ACAC-FA9E7D2F676D}"/>
    <cellStyle name="Comma 18" xfId="462" xr:uid="{62243640-545F-41F3-AB79-3A2173717368}"/>
    <cellStyle name="Comma 19" xfId="463" xr:uid="{0FE25156-FB39-4C96-822F-A2B7DA09D903}"/>
    <cellStyle name="Comma 2" xfId="3" xr:uid="{57DA9D00-6A8C-44AC-A985-F69B0D28B3BA}"/>
    <cellStyle name="Comma 2 10" xfId="294" xr:uid="{18D0C3A2-6550-41C6-8E1F-E4F4BD4BCF0A}"/>
    <cellStyle name="Comma 2 10 2" xfId="931" xr:uid="{915208B0-A860-415D-B28D-53278EB5BAB9}"/>
    <cellStyle name="Comma 2 2" xfId="10" xr:uid="{1C4BEF73-2F5C-42C1-9215-1D328DC24AAF}"/>
    <cellStyle name="Comma 2 2 10" xfId="464" xr:uid="{4BC4029C-961C-42C7-8F30-7B3BC1276A41}"/>
    <cellStyle name="Comma 2 2 2" xfId="57" xr:uid="{2CD7D160-9010-43D2-8F00-BEF1FAC2653C}"/>
    <cellStyle name="Comma 2 2 2 2" xfId="263" xr:uid="{4B73AA4D-C362-43A8-B014-2EDB8D0F242C}"/>
    <cellStyle name="Comma 2 2 2 2 2" xfId="390" xr:uid="{620EF5AB-5F5C-4FA0-B009-3A80B6193969}"/>
    <cellStyle name="Comma 2 2 2 2 2 2" xfId="1061" xr:uid="{F75E9A43-A634-44B3-8D75-9EDADE89CE43}"/>
    <cellStyle name="Comma 2 2 2 2 3" xfId="898" xr:uid="{8B6CCA0E-A33E-4826-86CE-A735B411803E}"/>
    <cellStyle name="Comma 2 2 2 3" xfId="201" xr:uid="{4805C8A0-9629-4250-A2BE-D51065C220C5}"/>
    <cellStyle name="Comma 2 2 2 3 2" xfId="832" xr:uid="{EFF78357-CD0B-4331-B014-2AF6CD0C5465}"/>
    <cellStyle name="Comma 2 2 2 4" xfId="306" xr:uid="{CA2FBC04-C026-4703-A53C-F2F5CBA33D06}"/>
    <cellStyle name="Comma 2 2 2 4 2" xfId="937" xr:uid="{3B97B142-F0F8-4C9C-87F0-0BAD1D1737EF}"/>
    <cellStyle name="Comma 2 2 2 5" xfId="465" xr:uid="{041FF943-7CC0-450F-9E54-6084128CCFE5}"/>
    <cellStyle name="Comma 2 2 3" xfId="95" xr:uid="{6CB8FE9E-FF03-4E57-8618-CF1027FD3AD4}"/>
    <cellStyle name="Comma 2 2 3 2" xfId="256" xr:uid="{97899ED7-BBFB-48E9-9CD2-B9C6FAA5E625}"/>
    <cellStyle name="Comma 2 2 3 2 2" xfId="383" xr:uid="{59F27198-76AE-43F6-8380-E353C490772B}"/>
    <cellStyle name="Comma 2 2 3 2 2 2" xfId="1054" xr:uid="{C1313BE5-7CAD-445F-9F24-F6FFB5F8CE84}"/>
    <cellStyle name="Comma 2 2 3 2 3" xfId="891" xr:uid="{5A4E4B35-A4C1-4D5F-96AA-D229AF845B23}"/>
    <cellStyle name="Comma 2 2 3 3" xfId="194" xr:uid="{A7C10BA7-5F69-4017-B9FB-79026B0D9102}"/>
    <cellStyle name="Comma 2 2 3 3 2" xfId="1000" xr:uid="{E94A2442-5A45-4A6C-8697-69A33B1E3F64}"/>
    <cellStyle name="Comma 2 2 3 4" xfId="310" xr:uid="{8EEFFF93-43F2-4109-8F16-E73146BC6B5C}"/>
    <cellStyle name="Comma 2 2 3 4 2" xfId="941" xr:uid="{A5BC841C-4E36-46B0-A018-6163572D16A0}"/>
    <cellStyle name="Comma 2 2 3 5" xfId="821" xr:uid="{83839B9A-A6F4-438C-8514-7E87B9D0B312}"/>
    <cellStyle name="Comma 2 2 4" xfId="134" xr:uid="{0C885BBC-0472-484E-AF06-9162B72BF2A2}"/>
    <cellStyle name="Comma 2 2 4 2" xfId="253" xr:uid="{8CCB5806-8C4B-4A65-850D-EB99F197E75E}"/>
    <cellStyle name="Comma 2 2 4 2 2" xfId="380" xr:uid="{41FAD75C-7BC8-4D24-ADDE-646690156568}"/>
    <cellStyle name="Comma 2 2 4 2 2 2" xfId="1051" xr:uid="{44A2C5E3-37AF-4711-AD9C-BAEC0EF1B617}"/>
    <cellStyle name="Comma 2 2 4 2 3" xfId="888" xr:uid="{7D9B8A62-21D6-46CD-9752-2D1B94983ED5}"/>
    <cellStyle name="Comma 2 2 4 3" xfId="191" xr:uid="{8E2A1FB2-6EDC-4D5F-9CEA-5FC2C130B88A}"/>
    <cellStyle name="Comma 2 2 4 3 2" xfId="998" xr:uid="{69702F59-E523-4E0C-A7C7-A467E65C8A79}"/>
    <cellStyle name="Comma 2 2 4 4" xfId="334" xr:uid="{4E5C88EF-4ACA-4969-9E21-742F8FBAE433}"/>
    <cellStyle name="Comma 2 2 4 4 2" xfId="965" xr:uid="{C77F8F68-EB75-4DB6-AB9C-77FD365698AE}"/>
    <cellStyle name="Comma 2 2 4 5" xfId="818" xr:uid="{1290FC54-7932-405B-ABF4-E839DD99A449}"/>
    <cellStyle name="Comma 2 2 5" xfId="227" xr:uid="{9D022315-959D-4084-8864-D53786810086}"/>
    <cellStyle name="Comma 2 2 5 2" xfId="354" xr:uid="{6FA4A381-2549-4E0E-9150-81BDF2C59D5A}"/>
    <cellStyle name="Comma 2 2 5 2 2" xfId="1026" xr:uid="{6AAB5776-AA46-4CD3-BADE-27DBD5B4F41F}"/>
    <cellStyle name="Comma 2 2 5 3" xfId="862" xr:uid="{C8AB88CA-7CFA-48C0-8C13-79B36E5830C8}"/>
    <cellStyle name="Comma 2 2 6" xfId="286" xr:uid="{25D70AEE-6128-402B-BC64-AD66FECD98D9}"/>
    <cellStyle name="Comma 2 2 7" xfId="165" xr:uid="{0CBA1975-7DC5-4B27-975D-F4B969767651}"/>
    <cellStyle name="Comma 2 2 7 2" xfId="792" xr:uid="{44E8DEB8-07B2-4C67-82C0-99E228993C46}"/>
    <cellStyle name="Comma 2 2 8" xfId="300" xr:uid="{5FB3084C-54B3-458B-967D-460C63AD6FE3}"/>
    <cellStyle name="Comma 2 2 8 2" xfId="929" xr:uid="{27670C47-1456-46C8-A8EA-0AE2D2F358AC}"/>
    <cellStyle name="Comma 2 2 9" xfId="203" xr:uid="{640E21D6-37EF-45FC-93CE-AB6DC5626CC8}"/>
    <cellStyle name="Comma 2 2 9 2" xfId="930" xr:uid="{DAE82E53-D58A-439A-A261-9E53247F889F}"/>
    <cellStyle name="Comma 2 3" xfId="55" xr:uid="{1939F73A-5F63-4962-8DF4-F3591AA3D722}"/>
    <cellStyle name="Comma 2 3 2" xfId="796" xr:uid="{47EF2997-918F-41B6-AC5E-3CAB88AEFD7B}"/>
    <cellStyle name="Comma 2 3 3" xfId="416" xr:uid="{8CA66771-1548-40B7-8042-1E444307233A}"/>
    <cellStyle name="Comma 2 4" xfId="93" xr:uid="{61CEB257-F549-4FCE-9C27-2F838D953084}"/>
    <cellStyle name="Comma 2 4 2" xfId="110" xr:uid="{AB4CBF10-DB30-40B8-A989-AFB2A0713E3E}"/>
    <cellStyle name="Comma 2 4 3" xfId="100" xr:uid="{49A7E42B-089E-4BC5-BD4D-E9165ABBCB04}"/>
    <cellStyle name="Comma 2 5" xfId="137" xr:uid="{09547D1A-79D4-4DC3-83F1-840FCEB7A069}"/>
    <cellStyle name="Comma 2 5 2" xfId="250" xr:uid="{F99F1A92-5023-436F-A03A-7EF27C10AAE7}"/>
    <cellStyle name="Comma 2 5 2 2" xfId="377" xr:uid="{68AA0BD2-E560-45F4-B1FE-D7689F309F6C}"/>
    <cellStyle name="Comma 2 5 2 2 2" xfId="1048" xr:uid="{FACE73E9-B576-481F-93D7-71EE014279F8}"/>
    <cellStyle name="Comma 2 5 2 3" xfId="885" xr:uid="{89FD41C7-8A85-486B-94DF-D84FAD18E8DF}"/>
    <cellStyle name="Comma 2 5 3" xfId="188" xr:uid="{BE9E2EEA-EE46-4406-B4F1-B7591D177D76}"/>
    <cellStyle name="Comma 2 5 3 2" xfId="995" xr:uid="{A91F783B-B8FF-4953-8BA9-3F35CF86D8FC}"/>
    <cellStyle name="Comma 2 5 4" xfId="336" xr:uid="{CF4522CA-8695-426D-8B9F-6B9A24DC9FC8}"/>
    <cellStyle name="Comma 2 5 4 2" xfId="967" xr:uid="{44CB4FC3-3E62-4278-BB58-9A746D4048EF}"/>
    <cellStyle name="Comma 2 5 5" xfId="815" xr:uid="{A35D8C11-67CF-446C-AC69-94FE5A24EC01}"/>
    <cellStyle name="Comma 2 6" xfId="7" xr:uid="{FE51AC1B-D307-4985-9D66-ECF0F0CC9EB2}"/>
    <cellStyle name="Comma 2 6 2" xfId="225" xr:uid="{203CE4B0-A9E8-4627-A82D-88224E3EBF03}"/>
    <cellStyle name="Comma 2 6 2 2" xfId="1024" xr:uid="{6E156977-BF00-4432-AC44-A2313E536354}"/>
    <cellStyle name="Comma 2 6 3" xfId="298" xr:uid="{600E1B67-0C2B-4FAA-9838-912931FA6D2C}"/>
    <cellStyle name="Comma 2 6 4" xfId="860" xr:uid="{E93B75B7-55B4-4E26-A850-7D6FBF4C13D4}"/>
    <cellStyle name="Comma 2 7" xfId="161" xr:uid="{B5335ED9-B367-4D71-95EC-1AA9A1743154}"/>
    <cellStyle name="Comma 2 7 2" xfId="351" xr:uid="{97804695-2B33-4FD6-A5C0-FB400B2F74DC}"/>
    <cellStyle name="Comma 2 7 2 2" xfId="1087" xr:uid="{99A63123-A501-4595-8841-249551B10863}"/>
    <cellStyle name="Comma 2 7 3" xfId="981" xr:uid="{9C20D31B-DE40-4B14-A9F4-F3CE8DB120CC}"/>
    <cellStyle name="Comma 2 8" xfId="163" xr:uid="{7C7301E2-F8CD-4964-B68C-C6A7B030C22E}"/>
    <cellStyle name="Comma 2 8 2" xfId="982" xr:uid="{BEEAB3A2-61F5-4C57-80CE-F699FEF7B8C6}"/>
    <cellStyle name="Comma 2 9" xfId="296" xr:uid="{5B472BFE-F201-4E39-B0CD-E984F3A2D5E8}"/>
    <cellStyle name="Comma 2 9 2" xfId="926" xr:uid="{FDD42DC5-43F2-4B37-9E65-069A90D6CAA6}"/>
    <cellStyle name="Comma 20" xfId="466" xr:uid="{250D929E-1BB5-442B-AD9D-34F61D926CF7}"/>
    <cellStyle name="Comma 21" xfId="467" xr:uid="{B090306F-351B-4873-859A-02726716FA62}"/>
    <cellStyle name="Comma 21 2 2 2" xfId="468" xr:uid="{410FC579-5A40-4802-9CE4-6D873E39AA1A}"/>
    <cellStyle name="Comma 22" xfId="469" xr:uid="{29231C33-9C7B-4CA9-B9D3-B2597E30C03F}"/>
    <cellStyle name="Comma 22 2 2 2 2 2 2" xfId="470" xr:uid="{0D03E07F-9AE0-488D-9866-C72C00BF8882}"/>
    <cellStyle name="Comma 23" xfId="471" xr:uid="{D8445F17-FDEE-4E6B-BB21-F7E7FA31ED97}"/>
    <cellStyle name="Comma 24" xfId="472" xr:uid="{630AED62-9EB8-4999-A2E7-E20F11D1BE44}"/>
    <cellStyle name="Comma 25" xfId="473" xr:uid="{20308F4D-68CC-44D1-9E91-542ACEA21E08}"/>
    <cellStyle name="Comma 26" xfId="474" xr:uid="{14A52E27-620A-4302-8E2B-76933F8A8A90}"/>
    <cellStyle name="Comma 27" xfId="475" xr:uid="{167303FF-1781-4695-B233-9E621C5D05A4}"/>
    <cellStyle name="Comma 28" xfId="476" xr:uid="{63066100-269F-4B6D-8521-AB613A974C85}"/>
    <cellStyle name="Comma 29" xfId="477" xr:uid="{B4A31BD7-0ACF-469F-9E13-9529A71802BB}"/>
    <cellStyle name="Comma 3" xfId="4" xr:uid="{1D4B355B-EE4F-4039-8FF6-42994FEBBFD7}"/>
    <cellStyle name="Comma 3 2" xfId="51" xr:uid="{219FCFE8-C611-469E-8D2C-4914F49AE36F}"/>
    <cellStyle name="Comma 3 2 2" xfId="128" xr:uid="{262434B8-F6BF-4383-819A-5799C297A730}"/>
    <cellStyle name="Comma 3 2 3" xfId="143" xr:uid="{3C2619AE-3A69-4E34-BDC8-77ACF6BD120E}"/>
    <cellStyle name="Comma 3 2 4" xfId="808" xr:uid="{B830BE22-ED7B-42EA-9F1A-29173E185E5D}"/>
    <cellStyle name="Comma 30" xfId="478" xr:uid="{11CF6C60-4EEC-49B1-BAB2-992A345F3AA8}"/>
    <cellStyle name="Comma 31" xfId="479" xr:uid="{7B5D0955-09F9-42F6-8006-81D5F3488F92}"/>
    <cellStyle name="Comma 32" xfId="480" xr:uid="{431DFF5D-7271-4AF8-9F62-BDFE5FE4BE8B}"/>
    <cellStyle name="Comma 33" xfId="481" xr:uid="{EDDBCDEE-C0A0-4157-AE22-EA0316457586}"/>
    <cellStyle name="Comma 34" xfId="482" xr:uid="{D2D0B1CB-E9BA-47E0-85DC-1745773D2054}"/>
    <cellStyle name="Comma 35" xfId="483" xr:uid="{10A3BDC9-4170-4273-BBE0-02BCE1619B9C}"/>
    <cellStyle name="Comma 36" xfId="484" xr:uid="{ACE05CBF-67A3-4265-AF90-112F36DABBAA}"/>
    <cellStyle name="Comma 37" xfId="485" xr:uid="{36FCE826-03B8-4423-9EB2-6F37716421CA}"/>
    <cellStyle name="Comma 38" xfId="486" xr:uid="{E818278C-7D68-48DE-AE7B-C4AAECEDEC77}"/>
    <cellStyle name="Comma 39" xfId="487" xr:uid="{2E859EEB-B602-48A2-93A6-8D47511B4035}"/>
    <cellStyle name="Comma 4" xfId="24" xr:uid="{15559930-8803-40A0-8AE3-5C555365E810}"/>
    <cellStyle name="Comma 4 2" xfId="69" xr:uid="{29819DA6-9804-4494-B696-BC4A5EF7F52A}"/>
    <cellStyle name="Comma 4 2 2" xfId="113" xr:uid="{EEA72900-306A-47BB-A554-05EBB061463C}"/>
    <cellStyle name="Comma 4 2 2 2" xfId="272" xr:uid="{7D621E58-F684-4003-B2DE-C553BEE9E957}"/>
    <cellStyle name="Comma 4 2 2 2 2" xfId="399" xr:uid="{66ECC426-A3BF-4D3F-A117-1F1CDC91729A}"/>
    <cellStyle name="Comma 4 2 2 2 2 2" xfId="1070" xr:uid="{4733585C-CB42-4010-923F-1B60A02DD399}"/>
    <cellStyle name="Comma 4 2 2 2 3" xfId="907" xr:uid="{D8358DDA-1C76-41E7-960C-FBD2E4BB7308}"/>
    <cellStyle name="Comma 4 2 2 3" xfId="211" xr:uid="{0BFB24C7-7A10-4E7C-9878-EC9AE1D8B62A}"/>
    <cellStyle name="Comma 4 2 2 3 2" xfId="1012" xr:uid="{D2FE978D-AB64-461E-B059-C4D2406B82BB}"/>
    <cellStyle name="Comma 4 2 2 4" xfId="321" xr:uid="{D66B788E-5AF8-4207-8DE8-EED9D5F6AC17}"/>
    <cellStyle name="Comma 4 2 2 4 2" xfId="952" xr:uid="{608EE98F-C2A7-4CB5-8EB0-6F175FE983E3}"/>
    <cellStyle name="Comma 4 2 2 5" xfId="845" xr:uid="{0BEF4762-99DE-4C2B-B62B-643A77908867}"/>
    <cellStyle name="Comma 4 2 3" xfId="146" xr:uid="{890563B2-FC48-4836-8DEF-A1E1DE667CFC}"/>
    <cellStyle name="Comma 4 2 4" xfId="228" xr:uid="{84FB9BD2-47AD-4B16-925F-137C7A6652EF}"/>
    <cellStyle name="Comma 4 2 4 2" xfId="355" xr:uid="{A115CCA7-6881-4BDB-8C87-1F07E0AC1001}"/>
    <cellStyle name="Comma 4 2 4 2 2" xfId="1027" xr:uid="{30A2563A-D5A9-4A49-A43E-91C8BEA4BEF5}"/>
    <cellStyle name="Comma 4 2 4 3" xfId="863" xr:uid="{370CC312-BBDC-4634-A9E3-1A9D325BC56F}"/>
    <cellStyle name="Comma 4 2 5" xfId="166" xr:uid="{BD531626-14A6-409E-A12C-CEE790D4F39A}"/>
    <cellStyle name="Comma 4 2 5 2" xfId="984" xr:uid="{568E8AED-49F8-40FC-A351-B176BE79EFFF}"/>
    <cellStyle name="Comma 4 2 6" xfId="793" xr:uid="{E69DC97C-11D6-4298-ADF8-BB837103F139}"/>
    <cellStyle name="Comma 4 3" xfId="52" xr:uid="{913BA8D1-67A4-4651-B93A-1147BD6A005F}"/>
    <cellStyle name="Comma 4 3 2" xfId="118" xr:uid="{AAAEE91A-C29B-46C2-9355-EE88C578F7FF}"/>
    <cellStyle name="Comma 4 3 2 2" xfId="120" xr:uid="{30ABEB04-35B7-4CE3-941A-93C9533F9DC4}"/>
    <cellStyle name="Comma 4 3 2 2 2" xfId="126" xr:uid="{FE3131EE-DD1B-4FCB-B4E3-3F99D8C58E08}"/>
    <cellStyle name="Comma 4 3 2 2 2 2" xfId="154" xr:uid="{0148F24D-1B73-468D-BE2B-F987EE2FEB67}"/>
    <cellStyle name="Comma 4 3 2 2 2 2 2" xfId="282" xr:uid="{76C4C694-4484-4985-A7B4-369AF1830745}"/>
    <cellStyle name="Comma 4 3 2 2 2 2 2 2" xfId="409" xr:uid="{CEBC686E-799D-406B-9103-C8A95A138428}"/>
    <cellStyle name="Comma 4 3 2 2 2 2 2 2 2" xfId="1080" xr:uid="{03D64B29-F097-4A5F-B467-728FF39410EB}"/>
    <cellStyle name="Comma 4 3 2 2 2 2 2 3" xfId="917" xr:uid="{25B2B943-F917-42AD-88FB-5AF5549D4FC2}"/>
    <cellStyle name="Comma 4 3 2 2 2 2 3" xfId="221" xr:uid="{1E4ECAF4-10A1-49D2-8F41-8D2C5FBED63E}"/>
    <cellStyle name="Comma 4 3 2 2 2 2 3 2" xfId="1021" xr:uid="{EA4087A7-CBA8-4786-82BD-09FEE922B771}"/>
    <cellStyle name="Comma 4 3 2 2 2 2 4" xfId="347" xr:uid="{56DC5573-3626-42FD-9C69-74E40A059497}"/>
    <cellStyle name="Comma 4 3 2 2 2 2 4 2" xfId="978" xr:uid="{B6969DA6-4BD4-4AEE-A111-A1E0181C960D}"/>
    <cellStyle name="Comma 4 3 2 2 2 2 5" xfId="855" xr:uid="{410EE6FA-D765-4A97-9178-4F7D015C575C}"/>
    <cellStyle name="Comma 4 3 2 2 2 3" xfId="234" xr:uid="{8EA877CF-A509-4C01-9B12-49E09CD185BB}"/>
    <cellStyle name="Comma 4 3 2 2 2 3 2" xfId="361" xr:uid="{9BA6BC71-5C86-4F4E-AF6C-6051162F8ACF}"/>
    <cellStyle name="Comma 4 3 2 2 2 3 2 2" xfId="1033" xr:uid="{3AC32C63-24DA-444E-9FE7-18D7DB41D83C}"/>
    <cellStyle name="Comma 4 3 2 2 2 3 3" xfId="869" xr:uid="{A7B361BA-CA5D-4D21-9F64-B70FB67664E6}"/>
    <cellStyle name="Comma 4 3 2 2 2 4" xfId="172" xr:uid="{E75CAA44-E498-4303-8FB8-DF2D7DEAB889}"/>
    <cellStyle name="Comma 4 3 2 2 2 4 2" xfId="989" xr:uid="{14C7CDAB-1EDD-4509-9457-A34A47FD95F9}"/>
    <cellStyle name="Comma 4 3 2 2 2 5" xfId="331" xr:uid="{36AEA2F5-BD21-4FA1-9EC2-5952A14A5E40}"/>
    <cellStyle name="Comma 4 3 2 2 2 5 2" xfId="962" xr:uid="{B6F793DF-228D-4772-A0EA-121B22F193A8}"/>
    <cellStyle name="Comma 4 3 2 2 2 6" xfId="799" xr:uid="{647244DB-0D70-4BC4-B00D-EBB1B690B437}"/>
    <cellStyle name="Comma 4 3 2 2 3" xfId="117" xr:uid="{582C177A-3CE5-442D-A60F-9E4C0B0A27C0}"/>
    <cellStyle name="Comma 4 3 2 2 3 2" xfId="124" xr:uid="{DC6FF493-63C2-4148-93CE-1997DDB0289F}"/>
    <cellStyle name="Comma 4 3 2 2 3 2 2" xfId="153" xr:uid="{51075978-E9B0-4A22-A3E6-1DEB5FC2E8C2}"/>
    <cellStyle name="Comma 4 3 2 2 3 2 2 2" xfId="281" xr:uid="{6EFBA8C3-6FAC-430C-AE9C-7D0DC468DAA3}"/>
    <cellStyle name="Comma 4 3 2 2 3 2 2 2 2" xfId="408" xr:uid="{C7E865C9-24C9-4310-8564-D6A2FF635C03}"/>
    <cellStyle name="Comma 4 3 2 2 3 2 2 2 2 2" xfId="1079" xr:uid="{B40FD5F9-9C80-4013-B8AF-3964C7DBE73B}"/>
    <cellStyle name="Comma 4 3 2 2 3 2 2 2 3" xfId="916" xr:uid="{73E020FD-9CDD-4FD2-93E7-CAE4C65B999D}"/>
    <cellStyle name="Comma 4 3 2 2 3 2 2 3" xfId="220" xr:uid="{06FC7512-93FE-4F25-A1E4-666DF562DE71}"/>
    <cellStyle name="Comma 4 3 2 2 3 2 2 3 2" xfId="1020" xr:uid="{EB481576-4B6F-44CE-8270-B1473F1608B6}"/>
    <cellStyle name="Comma 4 3 2 2 3 2 2 4" xfId="346" xr:uid="{9F01D719-1BFA-4A88-A281-8ABB7B158C0D}"/>
    <cellStyle name="Comma 4 3 2 2 3 2 2 4 2" xfId="977" xr:uid="{EF8786A8-2097-4896-B8E5-F09C74E48B7E}"/>
    <cellStyle name="Comma 4 3 2 2 3 2 2 5" xfId="854" xr:uid="{0FA7BD36-258E-4C9F-B219-0275BCF1FC42}"/>
    <cellStyle name="Comma 4 3 2 2 3 2 3" xfId="224" xr:uid="{1CB081D9-331A-44EA-8C05-32F1B77D293C}"/>
    <cellStyle name="Comma 4 3 2 2 3 2 3 2" xfId="285" xr:uid="{DBEA1858-5FAF-4CD5-A3D0-0D6D8D448950}"/>
    <cellStyle name="Comma 4 3 2 2 3 2 3 2 2" xfId="412" xr:uid="{AD8C6834-9B9A-4A29-ADD0-4055BEAC925D}"/>
    <cellStyle name="Comma 4 3 2 2 3 2 3 2 2 2" xfId="1083" xr:uid="{4138A78C-E432-4E32-AAE7-6D03E84560A1}"/>
    <cellStyle name="Comma 4 3 2 2 3 2 3 2 3" xfId="920" xr:uid="{CEFA3E32-55CF-49B2-862C-DF9659424556}"/>
    <cellStyle name="Comma 4 3 2 2 3 2 3 3" xfId="352" xr:uid="{7C2B491F-1D3D-479F-AD1B-D383EE57BA05}"/>
    <cellStyle name="Comma 4 3 2 2 3 2 3 3 2" xfId="1023" xr:uid="{1D055345-1490-4A16-A561-6C69A7C6EBCC}"/>
    <cellStyle name="Comma 4 3 2 2 3 2 3 4" xfId="859" xr:uid="{258FB890-4C02-43E4-993E-ACD537131CA9}"/>
    <cellStyle name="Comma 4 3 2 2 3 2 4" xfId="241" xr:uid="{09817841-02C6-4E3F-93C9-358679AD0B94}"/>
    <cellStyle name="Comma 4 3 2 2 3 2 4 2" xfId="368" xr:uid="{7723B420-4CE0-4E3E-A39E-111D7B827082}"/>
    <cellStyle name="Comma 4 3 2 2 3 2 4 2 2" xfId="1040" xr:uid="{82160DB7-ED75-4A8D-8783-4A5BF2001FE7}"/>
    <cellStyle name="Comma 4 3 2 2 3 2 4 3" xfId="876" xr:uid="{A2A37047-458E-4F79-8645-B52A26328B69}"/>
    <cellStyle name="Comma 4 3 2 2 3 2 5" xfId="179" xr:uid="{87DFC5AD-8C42-4F39-85C7-B3191F1B5147}"/>
    <cellStyle name="Comma 4 3 2 2 3 2 5 2" xfId="992" xr:uid="{FDBF1324-5E80-4DD4-AFF3-490292E9C65C}"/>
    <cellStyle name="Comma 4 3 2 2 3 2 6" xfId="330" xr:uid="{738C3A01-8BB6-462F-9DE9-9CF93DB470DC}"/>
    <cellStyle name="Comma 4 3 2 2 3 2 6 2" xfId="961" xr:uid="{68372CB8-B113-4E77-BD5B-85EF456D7175}"/>
    <cellStyle name="Comma 4 3 2 2 3 2 7" xfId="805" xr:uid="{F0F598C1-2F38-42BF-BCFA-8202E68953DB}"/>
    <cellStyle name="Comma 4 3 2 2 3 3" xfId="149" xr:uid="{D5C8FF6D-3197-4CE8-92CF-30D922A7C56F}"/>
    <cellStyle name="Comma 4 3 2 2 3 3 2" xfId="274" xr:uid="{155E2A10-7880-494C-ADA0-65EDF6B09FA4}"/>
    <cellStyle name="Comma 4 3 2 2 3 3 2 2" xfId="401" xr:uid="{C4B97543-5E36-47DC-B35B-098CD4C68A1A}"/>
    <cellStyle name="Comma 4 3 2 2 3 3 2 2 2" xfId="1072" xr:uid="{089BCA88-E596-45A0-883B-1B2556975BFF}"/>
    <cellStyle name="Comma 4 3 2 2 3 3 2 3" xfId="909" xr:uid="{23950EF5-433C-43FD-963B-D646EFFDEA6C}"/>
    <cellStyle name="Comma 4 3 2 2 3 3 3" xfId="213" xr:uid="{203B07BC-B1CD-4096-8950-2AE5FDF5FC34}"/>
    <cellStyle name="Comma 4 3 2 2 3 3 3 2" xfId="1014" xr:uid="{F7ADEFC3-1F1A-4FD1-8DBB-97D92425820A}"/>
    <cellStyle name="Comma 4 3 2 2 3 3 4" xfId="342" xr:uid="{1531A545-A7C1-4176-B71B-74A1227E94F1}"/>
    <cellStyle name="Comma 4 3 2 2 3 3 4 2" xfId="973" xr:uid="{97DE7E85-9C8A-4AB5-8672-FF68497FA338}"/>
    <cellStyle name="Comma 4 3 2 2 3 3 5" xfId="847" xr:uid="{9AA3BB9C-4070-45DB-B603-E81AED3B98B5}"/>
    <cellStyle name="Comma 4 3 2 2 3 4" xfId="237" xr:uid="{26DCBBE9-789D-4ABB-99D5-D5C15BC711E4}"/>
    <cellStyle name="Comma 4 3 2 2 3 4 2" xfId="364" xr:uid="{475D33A2-6463-40B2-9B56-3B1E6A323B0F}"/>
    <cellStyle name="Comma 4 3 2 2 3 4 2 2" xfId="1036" xr:uid="{844B4502-0E9E-4089-BF6F-A25BD7BD265C}"/>
    <cellStyle name="Comma 4 3 2 2 3 4 3" xfId="872" xr:uid="{FD194595-1441-4995-93B8-1C15EB20F013}"/>
    <cellStyle name="Comma 4 3 2 2 3 5" xfId="175" xr:uid="{EB7D9BEE-4755-48E4-B51A-AC2443733884}"/>
    <cellStyle name="Comma 4 3 2 2 3 5 2" xfId="991" xr:uid="{C6FE1C63-427A-442D-AC29-202BFB0BF8F8}"/>
    <cellStyle name="Comma 4 3 2 2 3 6" xfId="323" xr:uid="{CCAD3387-29F9-4F67-BDB7-1FBD7A2B700D}"/>
    <cellStyle name="Comma 4 3 2 2 3 6 2" xfId="954" xr:uid="{DEB38447-90D1-4B88-AEEF-EE8E9157AADA}"/>
    <cellStyle name="Comma 4 3 2 2 3 7" xfId="801" xr:uid="{935C5512-A650-4A6B-B2FA-65261C3E4C2E}"/>
    <cellStyle name="Comma 4 3 2 2 4" xfId="151" xr:uid="{C47CEF9A-D901-4BC2-A01E-E0F0A70BEC15}"/>
    <cellStyle name="Comma 4 3 2 2 4 2" xfId="277" xr:uid="{EB77C01E-DBCB-4C67-8F28-73338D358146}"/>
    <cellStyle name="Comma 4 3 2 2 4 2 2" xfId="404" xr:uid="{EA4AE04B-EB64-438C-9A41-3EC594846E71}"/>
    <cellStyle name="Comma 4 3 2 2 4 2 2 2" xfId="1075" xr:uid="{AA090478-7C0B-4C23-BCFB-8E69EF47D984}"/>
    <cellStyle name="Comma 4 3 2 2 4 2 3" xfId="912" xr:uid="{38926DC9-5C7D-4EF2-B569-62492BB540B4}"/>
    <cellStyle name="Comma 4 3 2 2 4 3" xfId="216" xr:uid="{67D1E5F6-8F1A-4704-AF89-28824B90BD10}"/>
    <cellStyle name="Comma 4 3 2 2 4 3 2" xfId="1016" xr:uid="{708AE55D-899A-402F-A366-79F0FB4BDE7D}"/>
    <cellStyle name="Comma 4 3 2 2 4 4" xfId="344" xr:uid="{62A8DA73-2890-4711-8B64-8425DB96BA8D}"/>
    <cellStyle name="Comma 4 3 2 2 4 4 2" xfId="975" xr:uid="{67C2182B-A5EA-47C0-8B63-CF209DD48449}"/>
    <cellStyle name="Comma 4 3 2 2 4 5" xfId="850" xr:uid="{58916656-780E-43A8-9030-537879A88D95}"/>
    <cellStyle name="Comma 4 3 2 2 5" xfId="232" xr:uid="{452B9789-92FE-4412-92E3-1EF0F1385170}"/>
    <cellStyle name="Comma 4 3 2 2 5 2" xfId="359" xr:uid="{FD8411D3-D3E2-492C-8D0E-F2E392485017}"/>
    <cellStyle name="Comma 4 3 2 2 5 2 2" xfId="1031" xr:uid="{76D5DD20-104D-44AD-B1AF-D12724CA27EA}"/>
    <cellStyle name="Comma 4 3 2 2 5 3" xfId="867" xr:uid="{FBCF730B-34EB-4DEC-A520-2F4E9D6CAB6B}"/>
    <cellStyle name="Comma 4 3 2 2 6" xfId="170" xr:uid="{41F3AC4B-84DC-4206-991F-8A8CB2DA18CA}"/>
    <cellStyle name="Comma 4 3 2 2 6 2" xfId="988" xr:uid="{5497A126-89F6-4DBE-989F-595843051AF2}"/>
    <cellStyle name="Comma 4 3 2 2 7" xfId="326" xr:uid="{456E8422-7702-4763-9F52-3357F4DD5E78}"/>
    <cellStyle name="Comma 4 3 2 2 7 2" xfId="957" xr:uid="{D842E330-1999-4620-BC62-00E25CDED0E8}"/>
    <cellStyle name="Comma 4 3 2 2 8" xfId="797" xr:uid="{C776C623-26DF-4307-96D6-008B69CDC130}"/>
    <cellStyle name="Comma 4 3 2 3" xfId="150" xr:uid="{0159AA36-65E2-4254-B33F-E8A83EF5718B}"/>
    <cellStyle name="Comma 4 3 2 3 2" xfId="275" xr:uid="{8D10E675-EFD1-41F9-8CE3-EF82195833E8}"/>
    <cellStyle name="Comma 4 3 2 3 2 2" xfId="402" xr:uid="{6DA41EEE-8776-49A3-A2C9-93730A6841EC}"/>
    <cellStyle name="Comma 4 3 2 3 2 2 2" xfId="1073" xr:uid="{3D76486C-1161-482A-B39C-D4ED63EB2EDE}"/>
    <cellStyle name="Comma 4 3 2 3 2 3" xfId="910" xr:uid="{28CFCC74-09EB-4733-82BF-316BD0555DB5}"/>
    <cellStyle name="Comma 4 3 2 3 3" xfId="214" xr:uid="{6B4643D0-A9B8-44E4-AA2D-D965AA21A218}"/>
    <cellStyle name="Comma 4 3 2 3 3 2" xfId="1015" xr:uid="{6792F288-356E-4293-B702-99D47C04F823}"/>
    <cellStyle name="Comma 4 3 2 3 4" xfId="343" xr:uid="{34907F23-1AEE-4460-92E9-897B7895773C}"/>
    <cellStyle name="Comma 4 3 2 3 4 2" xfId="974" xr:uid="{2EE5E658-9056-47A6-A2BF-E7EEC9AB6EA2}"/>
    <cellStyle name="Comma 4 3 2 3 5" xfId="848" xr:uid="{2FDAA509-2E20-4D6D-A7D2-70603E37AD89}"/>
    <cellStyle name="Comma 4 3 2 4" xfId="231" xr:uid="{08E6A490-4E4F-4566-ADC4-BD2C3DFA87FF}"/>
    <cellStyle name="Comma 4 3 2 4 2" xfId="358" xr:uid="{D7F61DE3-3F3C-4A18-9B79-8A8AB884159F}"/>
    <cellStyle name="Comma 4 3 2 4 2 2" xfId="1030" xr:uid="{72502140-057A-4501-80A8-F332618D8EAD}"/>
    <cellStyle name="Comma 4 3 2 4 3" xfId="866" xr:uid="{09440E40-DE3A-45D4-ACCA-007C225771F7}"/>
    <cellStyle name="Comma 4 3 2 5" xfId="169" xr:uid="{75972768-F535-4FAC-BC96-5328A318E560}"/>
    <cellStyle name="Comma 4 3 2 5 2" xfId="987" xr:uid="{BDF3ECD4-9263-4AEB-BC27-78DC03E6324E}"/>
    <cellStyle name="Comma 4 3 2 6" xfId="324" xr:uid="{1F1483D6-3ABC-484E-B011-5F0D33D72FF1}"/>
    <cellStyle name="Comma 4 3 2 6 2" xfId="955" xr:uid="{82541040-A980-4FEE-A1DD-E0789AB3C1A9}"/>
    <cellStyle name="Comma 4 3 2 7" xfId="795" xr:uid="{FC4A385A-1375-4C94-A39E-B77BD612DE4D}"/>
    <cellStyle name="Comma 4 3 3" xfId="144" xr:uid="{0C15552F-9C57-4313-8740-05349CCC20D3}"/>
    <cellStyle name="Comma 4 3 3 2" xfId="259" xr:uid="{D8623351-55B4-41B2-8F71-716F81F12B58}"/>
    <cellStyle name="Comma 4 3 3 2 2" xfId="386" xr:uid="{F727F3F0-0F85-41B4-BF48-A6AA23B41B0D}"/>
    <cellStyle name="Comma 4 3 3 2 2 2" xfId="1057" xr:uid="{094667C0-1337-48E0-AD1F-46F693953656}"/>
    <cellStyle name="Comma 4 3 3 2 3" xfId="894" xr:uid="{6BEDFAC1-533D-4BC3-A5E7-A88C3FB37295}"/>
    <cellStyle name="Comma 4 3 3 3" xfId="197" xr:uid="{29A0ED42-830C-40B7-B53A-3AFFB5A276AE}"/>
    <cellStyle name="Comma 4 3 3 3 2" xfId="1002" xr:uid="{0F638A86-91CB-4AA1-9404-A9505AB8FB49}"/>
    <cellStyle name="Comma 4 3 3 4" xfId="338" xr:uid="{B2F2DA1A-7B59-45D7-BE6B-3F93D7DDDAD1}"/>
    <cellStyle name="Comma 4 3 3 4 2" xfId="969" xr:uid="{9FFDFD99-BD10-447E-984C-696B007D227F}"/>
    <cellStyle name="Comma 4 3 3 5" xfId="828" xr:uid="{F66D3582-8632-477C-8A6C-C828A6DC7794}"/>
    <cellStyle name="Comma 4 3 4" xfId="230" xr:uid="{45B2E63D-C6D7-46DE-8728-79B15F36BC26}"/>
    <cellStyle name="Comma 4 3 4 2" xfId="357" xr:uid="{2151C675-9152-41A8-BCAB-3798D083A20B}"/>
    <cellStyle name="Comma 4 3 4 2 2" xfId="1029" xr:uid="{D86C23C3-0B24-4199-B1B5-A7AB2B09DBCA}"/>
    <cellStyle name="Comma 4 3 4 3" xfId="865" xr:uid="{B5743ECD-D02C-4877-BAA2-807694BEABA9}"/>
    <cellStyle name="Comma 4 3 5" xfId="168" xr:uid="{034E8B5B-8CD6-4F10-9BFA-E49E724861AB}"/>
    <cellStyle name="Comma 4 3 5 2" xfId="986" xr:uid="{C6FFC486-2C32-4D7D-AD42-D5D05FD00DC3}"/>
    <cellStyle name="Comma 4 3 6" xfId="302" xr:uid="{4A995F83-6617-43BC-9F58-6E11B4B195BB}"/>
    <cellStyle name="Comma 4 3 6 2" xfId="933" xr:uid="{5DFE5B46-B0C9-4C91-9F4F-DB1821DFA5EE}"/>
    <cellStyle name="Comma 4 3 7" xfId="794" xr:uid="{B6A1460C-FC61-41A7-9E52-12CF6DDB3A61}"/>
    <cellStyle name="Comma 4 4" xfId="97" xr:uid="{AFEFF48E-C068-4F46-B27B-5693FDB551F7}"/>
    <cellStyle name="Comma 4 5" xfId="129" xr:uid="{CFE2C5ED-B1D9-4D88-9630-C6781AF64697}"/>
    <cellStyle name="Comma 4 5 2" xfId="251" xr:uid="{620760C6-B305-48AB-87C6-C15304ECDD2D}"/>
    <cellStyle name="Comma 4 5 2 2" xfId="378" xr:uid="{CD9D06A8-BCAE-4824-BAC0-176AB53235E6}"/>
    <cellStyle name="Comma 4 5 2 2 2" xfId="1049" xr:uid="{1589CF59-BFB4-4FA7-9B9E-62216FFFFF84}"/>
    <cellStyle name="Comma 4 5 2 3" xfId="886" xr:uid="{30FAF6C2-7715-4C6B-A787-ECB37CD6519F}"/>
    <cellStyle name="Comma 4 5 3" xfId="189" xr:uid="{13EB6292-6924-4023-9C0E-06B379A84171}"/>
    <cellStyle name="Comma 4 5 3 2" xfId="996" xr:uid="{521B9F1A-1106-41CC-B0B1-DD0032F9036B}"/>
    <cellStyle name="Comma 4 5 4" xfId="333" xr:uid="{9EDF9DAA-6EC9-4F0D-BA15-321DE290E39C}"/>
    <cellStyle name="Comma 4 5 4 2" xfId="964" xr:uid="{C8487210-6C02-4819-9AFC-3FEF6124BE15}"/>
    <cellStyle name="Comma 4 5 5" xfId="816" xr:uid="{EE2C9413-64E0-45A5-B2ED-44B93616BC5A}"/>
    <cellStyle name="Comma 4 6" xfId="226" xr:uid="{1CC50120-4609-4F69-A1CB-38F3CE18CAFC}"/>
    <cellStyle name="Comma 4 6 2" xfId="353" xr:uid="{2516E93F-518A-40E1-BA41-4219860857E0}"/>
    <cellStyle name="Comma 4 6 2 2" xfId="1025" xr:uid="{C01F73BD-465B-439F-8EE2-A4CBE174255A}"/>
    <cellStyle name="Comma 4 6 3" xfId="861" xr:uid="{45EF84BC-78EC-4AAF-982B-983097FA1130}"/>
    <cellStyle name="Comma 4 7" xfId="164" xr:uid="{951AD87C-1CF0-415A-B71E-09117C0F10CC}"/>
    <cellStyle name="Comma 4 7 2" xfId="983" xr:uid="{5DA4BDA0-5654-48F4-80F5-FFE3CF0EA061}"/>
    <cellStyle name="Comma 4 8" xfId="488" xr:uid="{A944AF6F-84C4-484F-87BC-249F82504306}"/>
    <cellStyle name="Comma 40" xfId="489" xr:uid="{315B2EDA-76E5-49A4-9660-131C66CC9C8B}"/>
    <cellStyle name="Comma 41" xfId="490" xr:uid="{C45C456A-21EC-411B-9057-CA6D8FB87316}"/>
    <cellStyle name="Comma 42" xfId="491" xr:uid="{DC838AC1-F566-4060-A75B-192168B13868}"/>
    <cellStyle name="Comma 43" xfId="492" xr:uid="{0F3A9331-9FA5-4162-B79B-2EEA0EDAD2A7}"/>
    <cellStyle name="Comma 44" xfId="493" xr:uid="{44204A92-1060-41B2-9873-343E686529F9}"/>
    <cellStyle name="Comma 45" xfId="494" xr:uid="{9409B64F-A0E9-4305-A2D7-EA2872D35F4B}"/>
    <cellStyle name="Comma 46" xfId="495" xr:uid="{B3F40641-6CEC-415F-A887-3BC31AD25A84}"/>
    <cellStyle name="Comma 47" xfId="496" xr:uid="{B96DB0A4-7CC4-4113-A6B4-6D20BFC562E3}"/>
    <cellStyle name="Comma 48" xfId="497" xr:uid="{DC9FB8D2-D746-4349-A010-DC8CB37718B8}"/>
    <cellStyle name="Comma 49" xfId="498" xr:uid="{F867B1A9-1FAE-4BC2-87A8-FA399CEB6CCE}"/>
    <cellStyle name="Comma 5" xfId="36" xr:uid="{C180F4D4-8263-4655-9146-0360A4F14828}"/>
    <cellStyle name="Comma 5 2" xfId="39" xr:uid="{A7B5BDFE-7C08-4F75-B4A3-9B753693C44C}"/>
    <cellStyle name="Comma 5 3" xfId="80" xr:uid="{257DEAF1-35C3-47A3-BA43-63CCB4CA5CC1}"/>
    <cellStyle name="Comma 5 4" xfId="53" xr:uid="{69446AAE-7003-4706-82DC-65A9DEDBDE39}"/>
    <cellStyle name="Comma 5 4 2" xfId="260" xr:uid="{E442EC42-259B-4541-B4A7-9F2B7F541E1C}"/>
    <cellStyle name="Comma 5 4 2 2" xfId="387" xr:uid="{2DEE24DD-ADA4-468F-AECA-83A3EFD57772}"/>
    <cellStyle name="Comma 5 4 2 2 2" xfId="1058" xr:uid="{8233CAB5-7CBD-46CB-BFE8-4208232D5B84}"/>
    <cellStyle name="Comma 5 4 2 3" xfId="895" xr:uid="{FFA981E4-3222-41C4-8B36-8E6C02918160}"/>
    <cellStyle name="Comma 5 4 3" xfId="198" xr:uid="{1313383B-7347-477F-82F9-C627F4154032}"/>
    <cellStyle name="Comma 5 4 3 2" xfId="1003" xr:uid="{568B2D38-B161-49AD-B3EF-5785E5BE8C1C}"/>
    <cellStyle name="Comma 5 4 4" xfId="303" xr:uid="{FC9DDF0D-F935-4D9E-A880-E664BAEE2489}"/>
    <cellStyle name="Comma 5 4 4 2" xfId="934" xr:uid="{2B9752F5-3743-4DCF-9128-BDF4C52EA548}"/>
    <cellStyle name="Comma 5 4 5" xfId="829" xr:uid="{3A61F474-3EAC-4E8D-9C6D-8CBD847092A1}"/>
    <cellStyle name="Comma 5 5" xfId="99" xr:uid="{0F1560C9-B52A-402E-9575-D9FFD333BE53}"/>
    <cellStyle name="Comma 5 6" xfId="142" xr:uid="{6C4BDA63-3257-405E-AA55-65E836CDF078}"/>
    <cellStyle name="Comma 5 6 2" xfId="252" xr:uid="{2E9409FA-9A89-4B4D-B43A-222AD2A09F11}"/>
    <cellStyle name="Comma 5 6 2 2" xfId="379" xr:uid="{F0963F59-449F-4D6E-849E-9B550C88E2ED}"/>
    <cellStyle name="Comma 5 6 2 2 2" xfId="1050" xr:uid="{CFF8F9BB-4EB4-4F74-803A-EE2AB57B0D93}"/>
    <cellStyle name="Comma 5 6 2 3" xfId="887" xr:uid="{F3A072EB-9E8A-4DD7-BF1C-BD3E2F480E3D}"/>
    <cellStyle name="Comma 5 6 3" xfId="190" xr:uid="{A6707A17-68EC-4265-8E8E-4B77F41077F4}"/>
    <cellStyle name="Comma 5 6 3 2" xfId="997" xr:uid="{3AD6314C-EB5B-48D0-A66A-9843F282840C}"/>
    <cellStyle name="Comma 5 6 4" xfId="337" xr:uid="{0035451D-7CCD-42C8-8B92-C87FA651AE1B}"/>
    <cellStyle name="Comma 5 6 4 2" xfId="968" xr:uid="{2D15CBC7-A83E-45B5-90B1-DF7EFB333786}"/>
    <cellStyle name="Comma 5 6 5" xfId="817" xr:uid="{634936BE-4C14-4B2D-BBEA-E851638D4979}"/>
    <cellStyle name="Comma 5 7" xfId="236" xr:uid="{0EAF7486-4CF2-4743-A3EF-36DAF0765962}"/>
    <cellStyle name="Comma 5 7 2" xfId="363" xr:uid="{F5A36E01-264C-45A3-8157-01E6FF9D0F67}"/>
    <cellStyle name="Comma 5 7 2 2" xfId="1035" xr:uid="{D89B2506-842B-4E55-BBF9-BDD215CDD114}"/>
    <cellStyle name="Comma 5 7 3" xfId="871" xr:uid="{96F5E0C2-88B1-4BB1-8F71-7439A998D93D}"/>
    <cellStyle name="Comma 5 8" xfId="174" xr:uid="{6C6C40BB-2282-42D0-B4CD-E9335D749BDB}"/>
    <cellStyle name="Comma 5 8 2" xfId="800" xr:uid="{B12B8D7A-554A-4591-BC42-01B71A153537}"/>
    <cellStyle name="Comma 50" xfId="499" xr:uid="{68A7F0C8-057D-44A9-B136-98998B6BE097}"/>
    <cellStyle name="Comma 51" xfId="500" xr:uid="{97B566B7-DD66-45A5-A589-695DDF5BAE0C}"/>
    <cellStyle name="Comma 52" xfId="501" xr:uid="{F21CAD62-1E63-4391-BA61-FEE3C7402B2D}"/>
    <cellStyle name="Comma 53" xfId="502" xr:uid="{EBA621B1-7E4E-45B8-8C62-18C02D823A1F}"/>
    <cellStyle name="Comma 54" xfId="503" xr:uid="{B74126C0-BF6B-45C6-9F3F-0A53D37B7352}"/>
    <cellStyle name="Comma 55" xfId="504" xr:uid="{F339BCFC-AAA9-4E60-B291-770569A257CA}"/>
    <cellStyle name="Comma 56" xfId="505" xr:uid="{48344201-5016-43CC-AF72-870D52F6FEBE}"/>
    <cellStyle name="Comma 57" xfId="506" xr:uid="{0E0C4459-C8AC-43E1-8009-AFD4687C156F}"/>
    <cellStyle name="Comma 58" xfId="507" xr:uid="{2AA76D97-D981-4E2C-95AD-7FD280688875}"/>
    <cellStyle name="Comma 59" xfId="508" xr:uid="{A5DEB7D7-6EF6-47F6-A9F3-A088D15D6CFF}"/>
    <cellStyle name="Comma 6" xfId="44" xr:uid="{B1A5BD60-D31B-4A91-AF36-FACE91273279}"/>
    <cellStyle name="Comma 6 2" xfId="107" xr:uid="{3B7D491C-EB46-40BB-9E7C-1D397C29D2A6}"/>
    <cellStyle name="Comma 6 2 2" xfId="268" xr:uid="{73854C5B-8E48-4CEA-8930-F8EBF8328FC2}"/>
    <cellStyle name="Comma 6 2 2 2" xfId="395" xr:uid="{FCEBDA57-EB45-455C-AA2C-7657A24E4F51}"/>
    <cellStyle name="Comma 6 2 2 2 2" xfId="1066" xr:uid="{12374A17-9FFA-4BF8-9C86-BE45C5FEED2D}"/>
    <cellStyle name="Comma 6 2 2 3" xfId="903" xr:uid="{5410CCBB-1A5A-4D05-8630-35ADF7CFAA0A}"/>
    <cellStyle name="Comma 6 2 3" xfId="207" xr:uid="{F4E2D260-41E9-450E-9DF8-8E5010E2D1C3}"/>
    <cellStyle name="Comma 6 2 3 2" xfId="1008" xr:uid="{F9850ADD-E107-4124-AAD4-BDB95B21C067}"/>
    <cellStyle name="Comma 6 2 4" xfId="317" xr:uid="{62761EE6-6025-401E-AEF5-BB27DCCE0922}"/>
    <cellStyle name="Comma 6 2 4 2" xfId="948" xr:uid="{2EFAEE19-471C-4126-AEA3-F114F6C5D590}"/>
    <cellStyle name="Comma 6 2 5" xfId="841" xr:uid="{D3FEC4FD-E7F6-42AE-BCAA-B240667F1A7D}"/>
    <cellStyle name="Comma 6 3" xfId="135" xr:uid="{502BAC5E-D604-4847-9FC5-118AB923B1CE}"/>
    <cellStyle name="Comma 6 3 2" xfId="258" xr:uid="{E735CE1E-FAFC-4060-A4E1-36C81DED4C04}"/>
    <cellStyle name="Comma 6 3 2 2" xfId="385" xr:uid="{B43DABAB-7785-417A-8A7D-4E4BEFB2E3C9}"/>
    <cellStyle name="Comma 6 3 2 2 2" xfId="1056" xr:uid="{E9FCBFBC-CF76-405A-A2D9-C8093A9F5F32}"/>
    <cellStyle name="Comma 6 3 2 3" xfId="893" xr:uid="{01E4642B-4592-4F10-B3D4-C353A5B12204}"/>
    <cellStyle name="Comma 6 3 3" xfId="196" xr:uid="{5ED6C48B-F8C4-4AA9-A4E4-F711A3F6E70F}"/>
    <cellStyle name="Comma 6 3 3 2" xfId="1001" xr:uid="{64240617-BFBF-45E7-9306-4E26A4515449}"/>
    <cellStyle name="Comma 6 3 4" xfId="335" xr:uid="{73DB30BB-720A-4E54-A667-3D73553EC60E}"/>
    <cellStyle name="Comma 6 3 4 2" xfId="966" xr:uid="{2C1B708C-BEA8-49EB-A3E7-DAAFB9F4F119}"/>
    <cellStyle name="Comma 6 3 5" xfId="827" xr:uid="{CC8A7B33-3727-48C5-BB8E-0523A94B8592}"/>
    <cellStyle name="Comma 6 4" xfId="239" xr:uid="{1BE5EFB9-CB09-420B-8351-CC8F1D0624D2}"/>
    <cellStyle name="Comma 6 4 2" xfId="366" xr:uid="{4898C52D-9B06-458E-8256-AB5DA8D8E977}"/>
    <cellStyle name="Comma 6 4 2 2" xfId="1038" xr:uid="{022DEBE5-2E99-43BE-9672-2C1976C8C829}"/>
    <cellStyle name="Comma 6 4 3" xfId="874" xr:uid="{FFBA6135-DEB3-4751-B2D1-6B5A94D81DBB}"/>
    <cellStyle name="Comma 6 5" xfId="177" xr:uid="{26014524-6C9A-493B-B8F9-A4B71DC4EAC8}"/>
    <cellStyle name="Comma 6 5 2" xfId="803" xr:uid="{CD61363F-BE2F-4960-80BA-64D646BE0D99}"/>
    <cellStyle name="Comma 6 6" xfId="301" xr:uid="{1274F02F-5F82-4759-939C-B2E7C9B08CD2}"/>
    <cellStyle name="Comma 6 6 2" xfId="932" xr:uid="{FBCB54B8-EE87-4A8F-81A0-739E9F59948A}"/>
    <cellStyle name="Comma 6 7" xfId="509" xr:uid="{C571B8FE-FC0C-419C-AB3E-23FBE43FB071}"/>
    <cellStyle name="Comma 60" xfId="510" xr:uid="{4BC5990C-1F37-47B1-88A0-C138C608F194}"/>
    <cellStyle name="Comma 61" xfId="511" xr:uid="{80526537-AF96-4238-BAAB-2725E0E2F935}"/>
    <cellStyle name="Comma 62" xfId="512" xr:uid="{38B0AE86-7D12-409B-AE45-15B63BB79552}"/>
    <cellStyle name="Comma 63" xfId="513" xr:uid="{4B5C5A3C-5C9B-440B-9325-94BD4C9E9496}"/>
    <cellStyle name="Comma 64" xfId="514" xr:uid="{A9814F1C-2E8D-4D1F-8220-21CBB5791256}"/>
    <cellStyle name="Comma 65" xfId="515" xr:uid="{E4EBFDE1-50E8-45B7-9331-A89AAC453DB9}"/>
    <cellStyle name="Comma 66" xfId="516" xr:uid="{41A48F00-D614-4F03-BEAB-ECBCA5DA5DC3}"/>
    <cellStyle name="Comma 67" xfId="517" xr:uid="{74635CF5-1043-41F6-B6F8-1B6000DB9DA8}"/>
    <cellStyle name="Comma 68" xfId="518" xr:uid="{B4D75F91-F345-4E79-8BA4-2CF3028BAF42}"/>
    <cellStyle name="Comma 69" xfId="519" xr:uid="{F79838C5-7482-4EE5-87E4-B3CCE319E577}"/>
    <cellStyle name="Comma 7" xfId="56" xr:uid="{CFC8F78A-B8C9-466F-9903-7C47DD66ADF6}"/>
    <cellStyle name="Comma 7 2" xfId="125" xr:uid="{94CA45D4-3E74-435E-A6E8-87D227C6B6C9}"/>
    <cellStyle name="Comma 7 3" xfId="145" xr:uid="{68283BF9-7DA1-4B08-906B-9255023BC70F}"/>
    <cellStyle name="Comma 7 3 2" xfId="262" xr:uid="{DE573336-B8C4-485D-B2D4-902446DE56D4}"/>
    <cellStyle name="Comma 7 3 2 2" xfId="389" xr:uid="{6C106774-7999-4975-8239-192711F7F0BE}"/>
    <cellStyle name="Comma 7 3 2 2 2" xfId="1060" xr:uid="{D62566BF-F772-4F87-B854-1526FFB63B1C}"/>
    <cellStyle name="Comma 7 3 2 3" xfId="897" xr:uid="{BD78BDFD-145E-4447-AB27-9752E00142B2}"/>
    <cellStyle name="Comma 7 3 3" xfId="200" xr:uid="{A90489E5-00D0-493A-87E6-2FFF58B3817A}"/>
    <cellStyle name="Comma 7 3 3 2" xfId="1004" xr:uid="{645A0F40-52EF-4CDB-A285-BDCB8627F4DC}"/>
    <cellStyle name="Comma 7 3 4" xfId="339" xr:uid="{679DCB8B-993D-444A-A6F3-408A425F1E7A}"/>
    <cellStyle name="Comma 7 3 4 2" xfId="970" xr:uid="{4668E8D4-8D0A-4E38-9AE2-2CDF7DE70431}"/>
    <cellStyle name="Comma 7 3 5" xfId="831" xr:uid="{28B5D1E0-9BD0-4EEE-BAB9-35E50217BF85}"/>
    <cellStyle name="Comma 7 4" xfId="305" xr:uid="{28D416B5-1542-47E1-BFC2-FBC31667BCF5}"/>
    <cellStyle name="Comma 7 4 2" xfId="936" xr:uid="{1769EB73-89DC-4AAB-8FDA-1641117F5EE5}"/>
    <cellStyle name="Comma 70" xfId="520" xr:uid="{F334721C-8AD5-473B-8FA2-8C9DFDC2B6AF}"/>
    <cellStyle name="Comma 71" xfId="521" xr:uid="{3FA593E1-BC64-4F8B-BEFF-8E85017F1BFE}"/>
    <cellStyle name="Comma 72" xfId="522" xr:uid="{0C4446B4-7DD1-440E-9034-16D14C2CD665}"/>
    <cellStyle name="Comma 73" xfId="523" xr:uid="{FF8F1F8A-67DA-4250-A944-B3B26B342FCE}"/>
    <cellStyle name="Comma 74" xfId="524" xr:uid="{EBD9B645-5314-49CB-B99A-47EAE3F805BA}"/>
    <cellStyle name="Comma 75" xfId="525" xr:uid="{4381D3CF-2E80-43A1-A8B5-93FF2132230C}"/>
    <cellStyle name="Comma 76" xfId="526" xr:uid="{625E401A-2D1D-4E93-B0E0-806336E80CC1}"/>
    <cellStyle name="Comma 77" xfId="527" xr:uid="{B87A82BF-07A9-447D-BA9C-455FDDA985B6}"/>
    <cellStyle name="Comma 78" xfId="528" xr:uid="{8E4019F3-A6BF-46C5-A1A7-8CFBCA526DEA}"/>
    <cellStyle name="Comma 79" xfId="529" xr:uid="{DEA46101-709C-41EB-BDC7-48DC583F952A}"/>
    <cellStyle name="Comma 79 2" xfId="530" xr:uid="{4C1CAD74-78DA-4525-92F0-3ED3E5C5B81A}"/>
    <cellStyle name="Comma 8" xfId="91" xr:uid="{DC883FEA-D2C8-46C9-9E65-E7ECC2AC2EC0}"/>
    <cellStyle name="Comma 8 2" xfId="119" xr:uid="{EF8CD5A2-9501-46EA-94E0-B271D8F92C24}"/>
    <cellStyle name="Comma 8 2 2" xfId="276" xr:uid="{CB7B25BA-2BE3-471D-83C3-8B6E31750357}"/>
    <cellStyle name="Comma 8 2 2 2" xfId="403" xr:uid="{350C2600-FDA1-4B77-A949-2D73751C3581}"/>
    <cellStyle name="Comma 8 2 2 2 2" xfId="1074" xr:uid="{0AE3BFA1-DDAD-423B-9D05-C049EDD55D3B}"/>
    <cellStyle name="Comma 8 2 2 3" xfId="911" xr:uid="{D2BA10F8-470D-439E-AA70-89F166478F6D}"/>
    <cellStyle name="Comma 8 2 3" xfId="215" xr:uid="{23E95766-2F6B-4314-B5EC-C52D682C8F0E}"/>
    <cellStyle name="Comma 8 2 3 2" xfId="849" xr:uid="{ECDBBEC8-02AC-43F8-B248-FBCDFF2F47CD}"/>
    <cellStyle name="Comma 8 2 4" xfId="325" xr:uid="{CD1714E2-4DBB-42C1-83FE-4C14F7DDA0C0}"/>
    <cellStyle name="Comma 8 2 4 2" xfId="956" xr:uid="{C611A410-488C-45AE-8444-9BEF19269EC2}"/>
    <cellStyle name="Comma 8 2 5" xfId="531" xr:uid="{9A14D4C6-B99E-4550-957D-081E5625ABBF}"/>
    <cellStyle name="Comma 8 3" xfId="103" xr:uid="{5D4B9FD0-62BE-4DAB-B389-867246FB3259}"/>
    <cellStyle name="Comma 8 4" xfId="243" xr:uid="{8A977A84-A89C-43B9-8C5E-15723EF1796D}"/>
    <cellStyle name="Comma 8 4 2" xfId="370" xr:uid="{2325CDC7-AFB5-4024-9975-11ACB137828C}"/>
    <cellStyle name="Comma 8 4 2 2" xfId="1042" xr:uid="{2AAE6C7D-B3AE-428E-AFB3-3E75BA1E6796}"/>
    <cellStyle name="Comma 8 4 3" xfId="878" xr:uid="{798E8872-8B5E-4D68-AB92-19327D64EE20}"/>
    <cellStyle name="Comma 8 5" xfId="181" xr:uid="{151FD278-4FD8-42E5-BD46-129063CBF9B1}"/>
    <cellStyle name="Comma 8 5 2" xfId="807" xr:uid="{C2612BAE-381C-4368-A604-B80717D95AB9}"/>
    <cellStyle name="Comma 80" xfId="532" xr:uid="{A0F56207-9658-4482-81CF-0C20FCE1B0D3}"/>
    <cellStyle name="Comma 81" xfId="533" xr:uid="{86A229C9-9700-4C0A-86E9-5D225740789C}"/>
    <cellStyle name="Comma 82" xfId="534" xr:uid="{61CFD0B5-5834-4744-B38B-7C98D2E7FE0F}"/>
    <cellStyle name="Comma 83" xfId="535" xr:uid="{6F3F352F-1983-4510-9851-30BFB621F049}"/>
    <cellStyle name="Comma 84" xfId="536" xr:uid="{7B35B4D9-7A70-4656-9BFB-EAECEA9C99D0}"/>
    <cellStyle name="Comma 85" xfId="537" xr:uid="{A9343860-C804-412E-B7BF-83365A07E24E}"/>
    <cellStyle name="Comma 86" xfId="538" xr:uid="{88CCBCEC-540F-4276-898E-7A74610BBBBF}"/>
    <cellStyle name="Comma 87" xfId="921" xr:uid="{B8A5FA57-AE00-49C3-80CF-F162B44D35E0}"/>
    <cellStyle name="Comma 88" xfId="924" xr:uid="{3B882CBE-839B-4A78-A3D3-C123F5215DC9}"/>
    <cellStyle name="Comma 89" xfId="415" xr:uid="{27B495CE-C1C6-4844-B9F2-D5EF1643245C}"/>
    <cellStyle name="Comma 9" xfId="94" xr:uid="{C822E3D8-71AA-4413-B360-D1B34E6FFA5E}"/>
    <cellStyle name="Comma 9 2" xfId="115" xr:uid="{5D586C73-3D6C-4869-BF7E-E75870E7D182}"/>
    <cellStyle name="Comma 9 3" xfId="98" xr:uid="{9D130C1C-1274-42CE-9A8A-B37AA38E548B}"/>
    <cellStyle name="Comma 9 3 2" xfId="255" xr:uid="{E27E09C0-6C46-4826-8648-478931273863}"/>
    <cellStyle name="Comma 9 3 2 2" xfId="382" xr:uid="{51316E01-B333-41EA-848F-045491340F40}"/>
    <cellStyle name="Comma 9 3 2 2 2" xfId="1053" xr:uid="{771D3B22-56C1-4588-9524-F781326D7A44}"/>
    <cellStyle name="Comma 9 3 2 3" xfId="890" xr:uid="{78AD1107-4A1C-4E3F-AA59-83BE5AC507CF}"/>
    <cellStyle name="Comma 9 3 3" xfId="193" xr:uid="{862A7597-66BC-4CD0-9308-B7BDC3748052}"/>
    <cellStyle name="Comma 9 3 3 2" xfId="999" xr:uid="{1DF4A434-A762-460D-88B2-581986CC2516}"/>
    <cellStyle name="Comma 9 3 4" xfId="312" xr:uid="{228D46F1-E162-4F9A-BB91-1DA31C81BB2D}"/>
    <cellStyle name="Comma 9 3 4 2" xfId="943" xr:uid="{95C3B73A-8FA5-4DDE-A1A6-7D1C26D629B5}"/>
    <cellStyle name="Comma 9 3 5" xfId="820" xr:uid="{46C45951-EA4E-4224-B1EC-D78813B9B57D}"/>
    <cellStyle name="Comma 9 4" xfId="309" xr:uid="{57916B97-77ED-47AA-B906-D53FDAC3CD0E}"/>
    <cellStyle name="Comma 9 4 2" xfId="940" xr:uid="{DF0DF64F-61F1-4F4F-A305-BF0B84D68F3B}"/>
    <cellStyle name="Comma 90" xfId="834" xr:uid="{5404B3E1-D0B0-49AE-AB67-2F088E889207}"/>
    <cellStyle name="Comma 91" xfId="1109" xr:uid="{BAF0D014-D354-4A02-905B-2069DE997AD0}"/>
    <cellStyle name="Comma 92" xfId="1095" xr:uid="{C684DF3E-C647-47B9-802E-9157EA0A41C1}"/>
    <cellStyle name="Comma 93" xfId="1101" xr:uid="{4BD29653-413B-4657-8D00-889B5202276B}"/>
    <cellStyle name="Comma 94" xfId="1117" xr:uid="{6BA59A5C-66CD-419C-AD98-28AC29073F41}"/>
    <cellStyle name="Comma 95" xfId="810" xr:uid="{22F04885-CB4C-4CAC-A38C-55D0F408B390}"/>
    <cellStyle name="Comma 96" xfId="1120" xr:uid="{75C2289E-4AEA-4630-BFAD-86A74926CF49}"/>
    <cellStyle name="Comma 97" xfId="1119" xr:uid="{BD295AAE-4A26-4D8A-860D-9C24F167D833}"/>
    <cellStyle name="Comma 98" xfId="923" xr:uid="{74245C54-505C-4441-A347-CD2777893CC8}"/>
    <cellStyle name="Comma 99" xfId="1105" xr:uid="{5703888F-E1C6-498A-A564-D929A2F99834}"/>
    <cellStyle name="comma zerodec" xfId="539" xr:uid="{885F3BFA-7B7D-4CF8-8282-8591BA13D731}"/>
    <cellStyle name="Comma0" xfId="540" xr:uid="{E6DDF6D1-BEA6-47E1-A74F-A92FCF535DD6}"/>
    <cellStyle name="Copied" xfId="541" xr:uid="{1D99EDB2-E86A-4C71-BF2D-F9690154FAD8}"/>
    <cellStyle name="Currency0" xfId="542" xr:uid="{72632556-D19E-4446-AC09-9FB7F2FD4418}"/>
    <cellStyle name="Currency0 2" xfId="543" xr:uid="{A5866532-3559-4798-B053-9C67AE50B091}"/>
    <cellStyle name="Currency1" xfId="544" xr:uid="{F4B70A15-6176-40F2-A6E5-E7FB3BA79535}"/>
    <cellStyle name="Date" xfId="545" xr:uid="{B182847F-7894-436D-8453-E0F28292B0E4}"/>
    <cellStyle name="Dezimal [0]_NEGS" xfId="546" xr:uid="{E52C4472-EEF4-4875-B9FC-7F2D435057C1}"/>
    <cellStyle name="Dezimal_NEGS" xfId="547" xr:uid="{0EE015CA-CA39-48B4-ABC0-68D101C76FD8}"/>
    <cellStyle name="Dollar (zero dec)" xfId="548" xr:uid="{FE50FEE2-8177-468C-9A07-87D5250669A3}"/>
    <cellStyle name="Entered" xfId="549" xr:uid="{32BC01C0-3537-4425-9A21-2863DA055B27}"/>
    <cellStyle name="Fixed" xfId="550" xr:uid="{4A3925B1-5F28-453F-B1F2-616F07D195CA}"/>
    <cellStyle name="Grey" xfId="551" xr:uid="{2C146B19-58B3-46F8-89FF-C137419AA607}"/>
    <cellStyle name="Head 1" xfId="552" xr:uid="{C2BFB9B9-69C4-498A-9D7B-912D9F2172E1}"/>
    <cellStyle name="Header1" xfId="553" xr:uid="{16CE5E52-D984-4454-A683-55B80EA1F324}"/>
    <cellStyle name="Header2" xfId="554" xr:uid="{3E2D6072-FD0A-4DBD-98B1-A8B32281598C}"/>
    <cellStyle name="Header2 2" xfId="1091" xr:uid="{D460FDC7-AE66-4BC7-9C70-87CB31F65EAD}"/>
    <cellStyle name="HEADING1" xfId="555" xr:uid="{5BF176E9-E8BA-4FF7-9FB0-474C075CA9DB}"/>
    <cellStyle name="HEADING2" xfId="556" xr:uid="{17431A88-138B-45F9-B4E6-CB718B9FEC15}"/>
    <cellStyle name="HEADINGS" xfId="557" xr:uid="{3174ADD9-BC86-45FD-85DE-0A7BA17EB02D}"/>
    <cellStyle name="HEADINGSTOP" xfId="558" xr:uid="{0E44E046-D1FF-4BB7-9BD5-58FC66F68416}"/>
    <cellStyle name="Input [yellow]" xfId="559" xr:uid="{295FE08C-8145-4357-B06C-A1959CA3FBEE}"/>
    <cellStyle name="Input [yellow] 2" xfId="1092" xr:uid="{954FA137-3F00-45D3-8F60-953D0B67B55C}"/>
    <cellStyle name="invocie" xfId="560" xr:uid="{6BDD0420-22C7-4A45-9930-D99327AFEC39}"/>
    <cellStyle name="Monétaire [0]_TARIFFS DB" xfId="561" xr:uid="{2852ED9C-1A3C-4ED2-B1A1-60017716480D}"/>
    <cellStyle name="Monétaire_TARIFFS DB" xfId="562" xr:uid="{BD48EB45-7019-4967-8E22-292812265E72}"/>
    <cellStyle name="n" xfId="563" xr:uid="{B3CEF055-062F-492F-87C3-7F8044143AC9}"/>
    <cellStyle name="Neutral 2" xfId="564" xr:uid="{3405426B-B88E-450A-9E20-20EE91CFAB9A}"/>
    <cellStyle name="New Times Roman" xfId="565" xr:uid="{2498670D-0BEC-4FD4-AAD7-1719308909C6}"/>
    <cellStyle name="no dec" xfId="566" xr:uid="{DDD7C58E-A71C-4E27-83CF-A835826E0678}"/>
    <cellStyle name="Normal" xfId="0" builtinId="0"/>
    <cellStyle name="Normal - Style1" xfId="567" xr:uid="{84393C0E-26D7-43A3-BB08-1FA2D054E774}"/>
    <cellStyle name="Normal 10" xfId="27" xr:uid="{ED4642A2-0505-44AE-B048-923FA7F4916E}"/>
    <cellStyle name="Normal 10 2" xfId="72" xr:uid="{0AF5A795-1F13-4269-AEB3-C3EA48E60C7D}"/>
    <cellStyle name="Normal 100" xfId="568" xr:uid="{5089C1EE-4BF0-472B-B426-E4276C47FBC6}"/>
    <cellStyle name="Normal 101" xfId="569" xr:uid="{5C0DB8BA-4A2B-4C77-AB99-B2953C2EA8A6}"/>
    <cellStyle name="Normal 102" xfId="570" xr:uid="{3B980934-5979-45FE-B769-78F419B2C7F3}"/>
    <cellStyle name="Normal 103" xfId="571" xr:uid="{C3F27531-A5BE-4E18-8FC8-F208A0EFCC45}"/>
    <cellStyle name="Normal 104" xfId="572" xr:uid="{9B302F8A-4659-4176-959E-B4341B278F93}"/>
    <cellStyle name="Normal 105" xfId="573" xr:uid="{E05834F1-D632-43F2-9B33-2D4E119902B6}"/>
    <cellStyle name="Normal 106" xfId="574" xr:uid="{C68D7C3B-E141-4E6B-95AE-51377EE16A21}"/>
    <cellStyle name="Normal 107" xfId="575" xr:uid="{AE7FC1D6-7CD9-400B-8050-A9C52582F290}"/>
    <cellStyle name="Normal 108" xfId="576" xr:uid="{67AF41AC-B692-44FE-B08F-0E7D8294DBAA}"/>
    <cellStyle name="Normal 109" xfId="577" xr:uid="{0C7CA0C2-B4D9-472A-A444-C94A63590861}"/>
    <cellStyle name="Normal 11" xfId="30" xr:uid="{4093EFF0-0CFE-4A3E-8944-8E1EC7A8A51C}"/>
    <cellStyle name="Normal 11 2" xfId="74" xr:uid="{D5A879EF-6DF5-4DD7-B868-12EEDA73E592}"/>
    <cellStyle name="Normal 11 2 2" xfId="835" xr:uid="{63CEA96E-C7DC-4673-9A24-08E20A71D6F9}"/>
    <cellStyle name="Normal 11 2 3" xfId="578" xr:uid="{7E053DBE-2F10-4B17-9816-0167FB3B90F6}"/>
    <cellStyle name="Normal 110" xfId="579" xr:uid="{C919ACDC-8724-4EE3-A5DA-B01F3C354522}"/>
    <cellStyle name="Normal 111" xfId="580" xr:uid="{DBA4DFA8-C714-4EFF-B190-B281EC1305FF}"/>
    <cellStyle name="Normal 112" xfId="581" xr:uid="{B7714E0A-97B2-4E50-A155-01696A784365}"/>
    <cellStyle name="Normal 113" xfId="582" xr:uid="{E09E4541-A2E8-40ED-92EF-BC2842723761}"/>
    <cellStyle name="Normal 114" xfId="583" xr:uid="{56B870CB-ED7C-4846-994F-587F781D571C}"/>
    <cellStyle name="Normal 115" xfId="584" xr:uid="{7F08B031-74C3-49FE-92C2-04E1028B3584}"/>
    <cellStyle name="Normal 116" xfId="585" xr:uid="{CCED38F7-216A-4634-BECE-8A8DEBDA16E6}"/>
    <cellStyle name="Normal 117" xfId="586" xr:uid="{F0B19424-E751-4C0D-8EDF-5ACE9C5E6120}"/>
    <cellStyle name="Normal 118" xfId="587" xr:uid="{7BAD034C-C69E-4FF1-B8CF-62939FEB45D8}"/>
    <cellStyle name="Normal 119" xfId="588" xr:uid="{8061C7B9-F6F8-41D3-B02D-C775E959B19D}"/>
    <cellStyle name="Normal 12" xfId="32" xr:uid="{A5F320D8-44E0-4C5F-A750-49912296EF14}"/>
    <cellStyle name="Normal 12 2" xfId="76" xr:uid="{C2FC037E-B131-4B6C-8C85-FB88A6762967}"/>
    <cellStyle name="Normal 12 3" xfId="287" xr:uid="{6C713A0A-13B2-484E-A6AB-EA7790339138}"/>
    <cellStyle name="Normal 120" xfId="589" xr:uid="{D35621B5-CDC1-4E41-9022-25084FB8474F}"/>
    <cellStyle name="Normal 121" xfId="790" xr:uid="{BF3B4D2E-8BAD-4CD6-838D-29B28D26A8CE}"/>
    <cellStyle name="Normal 122" xfId="826" xr:uid="{A9C78ACC-CFA1-4C73-A615-886690DA1C73}"/>
    <cellStyle name="Normal 123" xfId="1088" xr:uid="{FC594161-2ACB-4099-A06C-A9D61C15CA7E}"/>
    <cellStyle name="Normal 124" xfId="414" xr:uid="{7233F8B7-5196-4F30-9E29-8728460BE862}"/>
    <cellStyle name="Normal 125" xfId="730" xr:uid="{D4367FD6-DAB3-484E-A603-ADC67A73E7AB}"/>
    <cellStyle name="Normal 126" xfId="1110" xr:uid="{0E51F61A-2330-4D26-95F1-FB57CAD5D329}"/>
    <cellStyle name="Normal 127" xfId="1094" xr:uid="{171EFCC4-3011-4F9F-9041-6ABD79E8483F}"/>
    <cellStyle name="Normal 128" xfId="1113" xr:uid="{AA1437F9-16D5-4578-8B68-ECD9A41BDCE9}"/>
    <cellStyle name="Normal 129" xfId="1090" xr:uid="{CDADC4F1-5FF3-466E-9E27-B2F92F387423}"/>
    <cellStyle name="Normal 13" xfId="34" xr:uid="{3E5E1125-A1E6-4CC6-867C-3C937E1C5113}"/>
    <cellStyle name="Normal 13 2" xfId="78" xr:uid="{9D09B755-9062-4337-9CE1-F95067D4D370}"/>
    <cellStyle name="Normal 130" xfId="1103" xr:uid="{C03C6C28-090F-4C9C-B946-24864D86E593}"/>
    <cellStyle name="Normal 131" xfId="1116" xr:uid="{29A7D015-2B2A-4D5E-8942-BDE42429024C}"/>
    <cellStyle name="Normal 132" xfId="1100" xr:uid="{EAF449FE-7922-49F0-AB8B-96597DAF4202}"/>
    <cellStyle name="Normal 133" xfId="1098" xr:uid="{E5DE9D1D-DB14-4621-8E77-A9663CAA591E}"/>
    <cellStyle name="Normal 134" xfId="1099" xr:uid="{A99C6E42-64C6-4B54-8B0F-8E4B11A5A62F}"/>
    <cellStyle name="Normal 135" xfId="1115" xr:uid="{6D319D16-9D6D-4CBB-B026-636BAF253420}"/>
    <cellStyle name="Normal 14" xfId="37" xr:uid="{C1F7D7A7-0024-4006-A1EC-69D04D45FA1B}"/>
    <cellStyle name="Normal 14 2" xfId="81" xr:uid="{27180C38-6D8F-4CDE-AEE5-97DF9F9B59E6}"/>
    <cellStyle name="Normal 148 2 2 2" xfId="590" xr:uid="{762B85AF-DF8C-4429-B492-9E952BACCD10}"/>
    <cellStyle name="Normal 15" xfId="40" xr:uid="{99ECCF1C-0646-4D86-9E99-2D8DDD3259B1}"/>
    <cellStyle name="Normal 15 2" xfId="82" xr:uid="{23A556B2-AAA5-4A91-9725-40C818BCFD2F}"/>
    <cellStyle name="Normal 16" xfId="42" xr:uid="{29E39A60-E93B-415F-86B9-E74BB55B524D}"/>
    <cellStyle name="Normal 16 2" xfId="84" xr:uid="{CFF903BC-DE4C-4BA8-8571-22E25C3F3EC1}"/>
    <cellStyle name="Normal 16 3" xfId="109" xr:uid="{2C73D927-74C2-4015-96AC-0F7A09F44D78}"/>
    <cellStyle name="Normal 16 3 2" xfId="270" xr:uid="{34D29056-8BD8-40C7-A218-1B00F618F744}"/>
    <cellStyle name="Normal 16 3 2 2" xfId="397" xr:uid="{9F52FF36-9891-4394-BE7A-B9FF234EBEB9}"/>
    <cellStyle name="Normal 16 3 2 2 2" xfId="1068" xr:uid="{B902A255-1791-40F7-BE4A-F09F0FCE3231}"/>
    <cellStyle name="Normal 16 3 2 3" xfId="905" xr:uid="{4E136140-2ED4-4AD8-B775-BE073E870713}"/>
    <cellStyle name="Normal 16 3 3" xfId="209" xr:uid="{A0A78AE1-67EE-45BE-A36F-61FF7C95C00F}"/>
    <cellStyle name="Normal 16 3 3 2" xfId="1010" xr:uid="{8F3B26E5-11AE-472C-8DBD-2F999A85C72D}"/>
    <cellStyle name="Normal 16 3 4" xfId="319" xr:uid="{CFC4672D-BD6B-4B88-A962-F42AF97886C3}"/>
    <cellStyle name="Normal 16 3 4 2" xfId="950" xr:uid="{4119DC45-A3F7-448C-9FEF-691A8B30E73B}"/>
    <cellStyle name="Normal 16 3 5" xfId="843" xr:uid="{1EE633F3-8A13-425A-AE13-839D4FFA9A3C}"/>
    <cellStyle name="Normal 16 4" xfId="133" xr:uid="{52CEEEB9-07A0-4A7D-8967-175B10216187}"/>
    <cellStyle name="Normal 16 5" xfId="244" xr:uid="{87C1BD27-1B70-472F-98B2-C42353426BE0}"/>
    <cellStyle name="Normal 16 5 2" xfId="371" xr:uid="{2B189330-9183-48E6-9C8C-56F6F825E509}"/>
    <cellStyle name="Normal 16 5 2 2" xfId="1043" xr:uid="{FA9FF91F-2C1A-4414-AAC4-F3264D0450FA}"/>
    <cellStyle name="Normal 16 5 3" xfId="879" xr:uid="{C07C89F4-B908-4F45-A868-31F9B9B16A71}"/>
    <cellStyle name="Normal 16 6" xfId="182" xr:uid="{A44CE3F0-7081-446A-B2BE-E0AC10C94635}"/>
    <cellStyle name="Normal 16 6 2" xfId="809" xr:uid="{0E67D9AA-FC9B-421C-B531-119C17599FCF}"/>
    <cellStyle name="Normal 17" xfId="43" xr:uid="{949F11C3-7740-4B36-8698-612B90D94617}"/>
    <cellStyle name="Normal 17 2" xfId="85" xr:uid="{A1DF661F-9AF1-493E-B3CA-2E9B83A3A07A}"/>
    <cellStyle name="Normal 18" xfId="48" xr:uid="{B2117058-C0C2-42D9-A0F2-2590D0C9E543}"/>
    <cellStyle name="Normal 18 2" xfId="87" xr:uid="{1A44C3CF-0197-4615-9017-C0D4AFAA4FED}"/>
    <cellStyle name="Normal 19" xfId="50" xr:uid="{9866E447-E05C-45C7-B071-C49AB4807E6D}"/>
    <cellStyle name="Normal 19 2" xfId="89" xr:uid="{7E101C9B-AA6E-45BE-9617-85A78E6E2019}"/>
    <cellStyle name="Normal 19 2 2" xfId="837" xr:uid="{94862B95-7AB4-41EF-9C2B-7189F0B305A2}"/>
    <cellStyle name="Normal 19 2 3" xfId="591" xr:uid="{4E4A3823-1B30-4190-A505-402C3A2CAD49}"/>
    <cellStyle name="Normal 2" xfId="12" xr:uid="{2341C88E-521D-4B8A-A5FA-DBD4A9CA415B}"/>
    <cellStyle name="Normal 2 2" xfId="6" xr:uid="{3A255F9E-7E7E-4591-A419-6A67681E4235}"/>
    <cellStyle name="Normal 2 2 2" xfId="111" xr:uid="{AA23573E-70E1-41C8-AE73-D3D4623E79CD}"/>
    <cellStyle name="Normal 2 2 3" xfId="288" xr:uid="{2DBA869E-1D38-4C34-9680-964EC8970CA1}"/>
    <cellStyle name="Normal 2 3" xfId="45" xr:uid="{749206DA-D3DB-4474-9408-0574B9167913}"/>
    <cellStyle name="Normal 2 3 2" xfId="127" xr:uid="{D202B91E-A80B-4EA0-8EA2-7E7A0E6E2457}"/>
    <cellStyle name="Normal 2 3 2 2" xfId="283" xr:uid="{58EE125F-57DE-469E-813D-3C4350E4DDFE}"/>
    <cellStyle name="Normal 2 3 2 2 2" xfId="410" xr:uid="{2703018B-D957-4EF0-8DCE-6BCF1FC267F1}"/>
    <cellStyle name="Normal 2 3 2 2 2 2" xfId="1081" xr:uid="{000DAC32-3C65-4791-AB05-EE4B9921AD41}"/>
    <cellStyle name="Normal 2 3 2 2 3" xfId="918" xr:uid="{68A868B1-10F1-48AA-8E67-DE08DCB92FD0}"/>
    <cellStyle name="Normal 2 3 2 3" xfId="222" xr:uid="{D26C6F80-F88F-48E0-A1CA-3F521B4782B7}"/>
    <cellStyle name="Normal 2 3 2 3 2" xfId="1022" xr:uid="{F833ABFE-135E-4E96-B03F-3E9F50262089}"/>
    <cellStyle name="Normal 2 3 2 4" xfId="332" xr:uid="{34ED0E98-9145-408C-995A-73E4B3BDECB3}"/>
    <cellStyle name="Normal 2 3 2 4 2" xfId="963" xr:uid="{7E323A74-D7B4-4734-A686-22C09BDAF514}"/>
    <cellStyle name="Normal 2 3 2 5" xfId="856" xr:uid="{28EA7A73-1D40-4B8F-A2CB-2F12A6461E0F}"/>
    <cellStyle name="Normal 2 3 3" xfId="136" xr:uid="{FA440166-B2FE-477C-A5B3-F4BBFE737917}"/>
    <cellStyle name="Normal 2 3 4" xfId="245" xr:uid="{CA814B3C-728B-4B1D-856F-9AB46C980C63}"/>
    <cellStyle name="Normal 2 3 4 2" xfId="372" xr:uid="{C15BA947-902E-4008-85E9-A3785AB68D39}"/>
    <cellStyle name="Normal 2 3 4 2 2" xfId="1044" xr:uid="{CE30271F-1F00-4C93-8E50-F16B67626B6A}"/>
    <cellStyle name="Normal 2 3 4 3" xfId="880" xr:uid="{6DCF882A-48EF-49C7-AD1A-0283A626712D}"/>
    <cellStyle name="Normal 2 3 5" xfId="183" xr:uid="{8CB68BF1-9C4E-4915-823F-F4677DC4728D}"/>
    <cellStyle name="Normal 2 3 5 2" xfId="811" xr:uid="{0256B8D1-B530-4B5D-8D6A-DADECAFDE220}"/>
    <cellStyle name="Normal 2 3 6" xfId="592" xr:uid="{B9A7A6E4-1924-4E77-86EA-5D9ADF714C7B}"/>
    <cellStyle name="Normal 2 4" xfId="112" xr:uid="{13E25C9F-4D54-454F-A99C-5B3C005BE1B1}"/>
    <cellStyle name="Normal 2 4 2" xfId="147" xr:uid="{113E0E1B-E0E4-4E03-BCDC-535852EC389E}"/>
    <cellStyle name="Normal 2 4 2 2" xfId="271" xr:uid="{5420B766-1A6C-4789-9D62-6739316E379D}"/>
    <cellStyle name="Normal 2 4 2 2 2" xfId="398" xr:uid="{40BC980A-5000-4BEE-99DF-7F776E35694B}"/>
    <cellStyle name="Normal 2 4 2 2 2 2" xfId="1069" xr:uid="{63BCF770-DD76-4050-91AF-0DA6523D53A9}"/>
    <cellStyle name="Normal 2 4 2 2 3" xfId="906" xr:uid="{FEAD7F70-2DB7-469D-B71C-375FA51A3AA9}"/>
    <cellStyle name="Normal 2 4 2 3" xfId="210" xr:uid="{C2728870-C777-45D0-8ABB-74F749047C8D}"/>
    <cellStyle name="Normal 2 4 2 3 2" xfId="1011" xr:uid="{A9733170-9074-4387-8CCD-9EBAFD3501CA}"/>
    <cellStyle name="Normal 2 4 2 4" xfId="340" xr:uid="{D1D9519F-C0DC-4775-B9E3-932F3DC20A5E}"/>
    <cellStyle name="Normal 2 4 2 4 2" xfId="971" xr:uid="{A285D72F-9186-405D-A80F-C61DD2321D3F}"/>
    <cellStyle name="Normal 2 4 2 5" xfId="844" xr:uid="{45746A78-D24C-4B66-86BD-5BD5EDE81F4F}"/>
    <cellStyle name="Normal 2 4 3" xfId="247" xr:uid="{262F797F-0AD2-44C0-B004-A160AB0140B7}"/>
    <cellStyle name="Normal 2 4 3 2" xfId="374" xr:uid="{D1574254-FFCB-47F3-A850-BB3DCF10C350}"/>
    <cellStyle name="Normal 2 4 3 2 2" xfId="1046" xr:uid="{2F0B88BD-687E-415C-9DEE-DE53B283E770}"/>
    <cellStyle name="Normal 2 4 3 3" xfId="882" xr:uid="{A4FE8B36-A635-4A0D-9755-9F35AB0C2E84}"/>
    <cellStyle name="Normal 2 4 4" xfId="185" xr:uid="{A278B191-2122-45EB-B841-D558D1B9EFAA}"/>
    <cellStyle name="Normal 2 4 4 2" xfId="993" xr:uid="{A9890E53-974C-4528-B9F0-A5EDF6A7CD8A}"/>
    <cellStyle name="Normal 2 4 5" xfId="320" xr:uid="{6776A463-5B2B-427E-9F83-E70A070F8A35}"/>
    <cellStyle name="Normal 2 4 5 2" xfId="951" xr:uid="{BD107AC6-9180-4AC5-8C72-081984E5CC20}"/>
    <cellStyle name="Normal 2 4 6" xfId="417" xr:uid="{6D857996-28FB-4752-9E85-79ED2456F45E}"/>
    <cellStyle name="Normal 2 5" xfId="105" xr:uid="{76E2247B-B140-4D8B-A818-A95968D02EBC}"/>
    <cellStyle name="Normal 2 5 2" xfId="266" xr:uid="{CE6607F9-CC7F-4975-B16A-6351C2499C7F}"/>
    <cellStyle name="Normal 2 5 2 2" xfId="393" xr:uid="{AEA99818-850C-4662-8F9B-DC7FECE638C3}"/>
    <cellStyle name="Normal 2 5 2 2 2" xfId="1064" xr:uid="{E0ED66D3-F197-48CB-83F5-6063F0C3B5B8}"/>
    <cellStyle name="Normal 2 5 2 3" xfId="901" xr:uid="{1173A9A2-7F2B-4B65-A57F-6F933D910280}"/>
    <cellStyle name="Normal 2 5 3" xfId="205" xr:uid="{CEF72B1F-1FFF-49AF-A3A3-206977D27E28}"/>
    <cellStyle name="Normal 2 5 3 2" xfId="1006" xr:uid="{16DBDA4C-2ED2-44D6-9288-17A50E923979}"/>
    <cellStyle name="Normal 2 5 4" xfId="315" xr:uid="{140DF4BE-14A1-4DD1-9DCF-01CD2EBBA584}"/>
    <cellStyle name="Normal 2 5 4 2" xfId="946" xr:uid="{C7D6460D-A882-49D5-B3FC-47B17099C71C}"/>
    <cellStyle name="Normal 2 5 5" xfId="839" xr:uid="{8D7FED01-44C9-41D6-B652-15DD21B2EF08}"/>
    <cellStyle name="Normal 2 6" xfId="229" xr:uid="{A51B02EA-2A2A-41CC-A4BA-F0F6CB90C7AE}"/>
    <cellStyle name="Normal 2 6 2" xfId="356" xr:uid="{651F5EC3-4F3A-4A5F-9ECF-7E90FAB9F9D8}"/>
    <cellStyle name="Normal 2 6 2 2" xfId="1028" xr:uid="{12DB88A6-8325-424E-915F-7C423CEFB1C2}"/>
    <cellStyle name="Normal 2 6 3" xfId="864" xr:uid="{FF6DAAEF-576A-45AD-A10E-929C51D31EB9}"/>
    <cellStyle name="Normal 2 7" xfId="167" xr:uid="{6B85422C-664D-4CBF-A5F0-FF1EB72ECF0B}"/>
    <cellStyle name="Normal 2 7 2" xfId="985" xr:uid="{96690D3A-96D8-496C-ADE8-EB1A42B1AD6D}"/>
    <cellStyle name="Normal 2 8" xfId="293" xr:uid="{06D0B253-83E4-4BD8-B5B6-2FB1DE310577}"/>
    <cellStyle name="Normal 20" xfId="54" xr:uid="{E341B2C0-61AB-4BAE-A52E-55F625A2A255}"/>
    <cellStyle name="Normal 20 2" xfId="261" xr:uid="{81E235C5-A7E0-4DCB-922C-A043CD0959F2}"/>
    <cellStyle name="Normal 20 2 2" xfId="388" xr:uid="{C7EB76E7-EB4E-4EDE-9972-DC16DA1F9294}"/>
    <cellStyle name="Normal 20 2 2 2" xfId="1059" xr:uid="{ED9B4D2C-C32F-499C-B067-B199F18A965E}"/>
    <cellStyle name="Normal 20 2 3" xfId="896" xr:uid="{F4BBA8DC-A409-4CA8-8ECF-7A0B53D7A4C4}"/>
    <cellStyle name="Normal 20 3" xfId="199" xr:uid="{9312BABA-4A47-4147-B591-9763BB3609FB}"/>
    <cellStyle name="Normal 20 3 2" xfId="830" xr:uid="{D54D6ECB-B896-4BF4-9B94-1B382F38E355}"/>
    <cellStyle name="Normal 20 4" xfId="304" xr:uid="{D6230ED8-B1DE-452B-9BA2-3E68CB1A91F9}"/>
    <cellStyle name="Normal 20 4 2" xfId="935" xr:uid="{C5D7F03F-9799-407D-877B-C3B6FE84A09B}"/>
    <cellStyle name="Normal 20 5" xfId="593" xr:uid="{F7075820-18BF-4415-8513-D3FF5305248E}"/>
    <cellStyle name="Normal 21" xfId="90" xr:uid="{CEFAAF52-F4F4-4C3B-B394-113A1646BC78}"/>
    <cellStyle name="Normal 21 2" xfId="102" xr:uid="{ED1C3DC7-9EC9-498A-A342-56D31705EC50}"/>
    <cellStyle name="Normal 21 3" xfId="594" xr:uid="{2B0B8AC6-5BBF-49CD-AE85-A76141863291}"/>
    <cellStyle name="Normal 22" xfId="92" xr:uid="{D38F092F-0585-41DC-AA36-901C49BBC43B}"/>
    <cellStyle name="Normal 22 2" xfId="254" xr:uid="{2D0AD961-5577-49E4-8CE1-5D66EA5ADF2C}"/>
    <cellStyle name="Normal 22 2 2" xfId="381" xr:uid="{FD4B9FDA-1DFB-4ACD-8413-8068722B14FC}"/>
    <cellStyle name="Normal 22 2 2 2" xfId="1052" xr:uid="{9E41BE87-8532-4A47-989D-EC0B2A5A415A}"/>
    <cellStyle name="Normal 22 2 3" xfId="889" xr:uid="{F28DE615-54CE-45B1-96D4-881FA19A0898}"/>
    <cellStyle name="Normal 22 3" xfId="192" xr:uid="{5D4431A4-38B5-4947-8739-4712F78D1F71}"/>
    <cellStyle name="Normal 22 3 2" xfId="819" xr:uid="{DAB84A5D-6E36-4450-9B99-3184A44911D2}"/>
    <cellStyle name="Normal 22 4" xfId="308" xr:uid="{89ABEE78-1EA4-4A51-BB88-597750DDE9D6}"/>
    <cellStyle name="Normal 22 4 2" xfId="939" xr:uid="{F11DDB8C-92FD-4B7A-8695-AA5A3E417AA3}"/>
    <cellStyle name="Normal 22 5" xfId="595" xr:uid="{91B3EFC3-4BB5-4ECF-B333-48819A3A5BD3}"/>
    <cellStyle name="Normal 23" xfId="156" xr:uid="{D9A98C68-251D-4413-9A69-06F4C3EE45B8}"/>
    <cellStyle name="Normal 23 2" xfId="857" xr:uid="{10D5F979-708F-4C64-99E8-0C29D327F77D}"/>
    <cellStyle name="Normal 23 3" xfId="596" xr:uid="{3590EEB8-E1DF-480A-8A14-8EB9C907F152}"/>
    <cellStyle name="Normal 24" xfId="157" xr:uid="{81F6CAB6-9A12-4D76-9B2B-353D26AA9277}"/>
    <cellStyle name="Normal 24 2" xfId="291" xr:uid="{7B3B4605-016E-424E-A680-3EBEAC7B88A4}"/>
    <cellStyle name="Normal 24 3" xfId="348" xr:uid="{181C360B-80FB-4E18-BEC6-6D324134DC83}"/>
    <cellStyle name="Normal 24 4" xfId="597" xr:uid="{986DB589-475B-40F1-A5B0-A240FDF7DBCF}"/>
    <cellStyle name="Normal 25" xfId="158" xr:uid="{608A6B31-4616-41A7-8F2F-E0ACDFE5B45C}"/>
    <cellStyle name="Normal 25 2" xfId="979" xr:uid="{85B2C0BD-A3CC-4893-AE5B-FA8F75801A5F}"/>
    <cellStyle name="Normal 25 3" xfId="598" xr:uid="{6CFDCAD2-D5C6-4365-A3D2-D3F4A614F000}"/>
    <cellStyle name="Normal 26" xfId="5" xr:uid="{F708F2CE-787A-4A7E-B17A-924415EF183E}"/>
    <cellStyle name="Normal 26 2" xfId="297" xr:uid="{F3C662A1-802D-4DE9-83F0-B407C4084D59}"/>
    <cellStyle name="Normal 26 2 2" xfId="1085" xr:uid="{07FA9186-3DE4-48CE-A83C-D332699BA29B}"/>
    <cellStyle name="Normal 26 3" xfId="927" xr:uid="{52FE5D63-C314-45F7-8054-6E9CCB74A6C2}"/>
    <cellStyle name="Normal 26 4" xfId="599" xr:uid="{39802BB7-06CB-43F1-81A3-D3D6FCD12204}"/>
    <cellStyle name="Normal 27" xfId="600" xr:uid="{0D75B545-D25F-4618-ABAA-C10DF642C650}"/>
    <cellStyle name="Normal 28" xfId="601" xr:uid="{1AA6678C-6BD6-4716-899F-F90D72FC2719}"/>
    <cellStyle name="Normal 29" xfId="602" xr:uid="{AC5799BA-71D4-4CA7-8481-1D5B96017D54}"/>
    <cellStyle name="Normal 3" xfId="14" xr:uid="{2CD5DEDB-1A0B-4990-A685-370164343676}"/>
    <cellStyle name="Normal 3 2" xfId="59" xr:uid="{FCB5D9F7-259E-4637-BF3B-6AEEFB335442}"/>
    <cellStyle name="Normal 3 24" xfId="603" xr:uid="{E292825C-9890-408F-A93F-254BA33E07D9}"/>
    <cellStyle name="Normal 3 3" xfId="121" xr:uid="{E21FA38D-DBD3-4AE2-AE4C-13A608530880}"/>
    <cellStyle name="Normal 3 3 2" xfId="278" xr:uid="{EA044CCD-B3C3-4BF7-9F35-2DFA44AB1DA9}"/>
    <cellStyle name="Normal 3 3 2 2" xfId="405" xr:uid="{5A4DC99E-9B31-4F45-AB35-682385F7E584}"/>
    <cellStyle name="Normal 3 3 2 2 2" xfId="1076" xr:uid="{0E2CAD2B-3369-4283-A9C0-FAFCA1421117}"/>
    <cellStyle name="Normal 3 3 2 3" xfId="913" xr:uid="{14726E11-16B1-45C0-8F26-C12748E414AB}"/>
    <cellStyle name="Normal 3 3 3" xfId="217" xr:uid="{72A35A20-4D7B-49A6-944E-3856AAF61CBC}"/>
    <cellStyle name="Normal 3 3 3 2" xfId="1017" xr:uid="{23AD76AE-5B5D-423B-8112-4D68D7C832FD}"/>
    <cellStyle name="Normal 3 3 4" xfId="327" xr:uid="{9654F57F-7DBA-47E3-A5FB-E6A7849063DE}"/>
    <cellStyle name="Normal 3 3 4 2" xfId="958" xr:uid="{571C0FDA-2302-4834-884C-78E444560759}"/>
    <cellStyle name="Normal 3 3 5" xfId="851" xr:uid="{1C28FC9C-F56C-49CE-BA08-249AB847599A}"/>
    <cellStyle name="Normal 3 4" xfId="233" xr:uid="{F1869AD5-00CD-41F7-AA41-C59FB3C0BD65}"/>
    <cellStyle name="Normal 3 4 2" xfId="360" xr:uid="{BD6C1EBE-6DC5-440E-84F0-143EEDC617E4}"/>
    <cellStyle name="Normal 3 4 2 2" xfId="1032" xr:uid="{7A64381D-4AEB-40FF-8277-D610171A8DBD}"/>
    <cellStyle name="Normal 3 4 3" xfId="868" xr:uid="{F55E5A70-E0A5-4BA5-8998-CD74395F8921}"/>
    <cellStyle name="Normal 3 5" xfId="289" xr:uid="{C4A04220-10A1-4038-BDC4-96A2254C99F4}"/>
    <cellStyle name="Normal 3 6" xfId="171" xr:uid="{FF61B633-8290-4111-AC35-770416201B2C}"/>
    <cellStyle name="Normal 3 6 2" xfId="798" xr:uid="{B3CB439B-B26A-4F06-91E9-E377C5A105B1}"/>
    <cellStyle name="Normal 30" xfId="604" xr:uid="{6407F1B0-C67A-448C-9529-77D4764501DF}"/>
    <cellStyle name="Normal 31" xfId="605" xr:uid="{3BF40320-9022-46EF-A5D5-CC06487562E0}"/>
    <cellStyle name="Normal 32" xfId="606" xr:uid="{87C90E95-CE15-4F50-93CB-A47D63F1A8EC}"/>
    <cellStyle name="Normal 33" xfId="607" xr:uid="{EE6D63B3-EC91-4476-9306-0AD3E954C180}"/>
    <cellStyle name="Normal 34" xfId="608" xr:uid="{CE29D3AC-E6F6-48B5-825C-02A71003A5F3}"/>
    <cellStyle name="Normal 35" xfId="609" xr:uid="{F9CCB385-1DA6-4A31-B70C-F074A36B4B9C}"/>
    <cellStyle name="Normal 36" xfId="610" xr:uid="{592D3D47-1795-4EA9-A03B-265E499808F7}"/>
    <cellStyle name="Normal 37" xfId="611" xr:uid="{75A869A5-3195-4D7F-8EA2-D39533571F5A}"/>
    <cellStyle name="Normal 38" xfId="612" xr:uid="{C9038139-F1B3-41A3-AD91-82C45977F876}"/>
    <cellStyle name="Normal 39" xfId="613" xr:uid="{01F8CCCE-C717-482F-8228-863CCE4065AD}"/>
    <cellStyle name="Normal 4" xfId="16" xr:uid="{26A63811-EBD7-4F94-86F5-9893374D257B}"/>
    <cellStyle name="Normal 4 2" xfId="38" xr:uid="{E23701B4-F5A7-4177-8475-F24564A923F5}"/>
    <cellStyle name="Normal 4 2 2" xfId="114" xr:uid="{D92B86BB-8B47-49AE-A92B-EF07DF7C9178}"/>
    <cellStyle name="Normal 4 2 3" xfId="130" xr:uid="{991741DF-CA35-4A24-A134-EA318527EC4D}"/>
    <cellStyle name="Normal 4 3" xfId="61" xr:uid="{ABE619D6-DB84-4326-8C2B-B3959888DE92}"/>
    <cellStyle name="Normal 4 4" xfId="104" xr:uid="{4D26D5E3-CDCB-4968-87F7-FF4E0C7498C3}"/>
    <cellStyle name="Normal 4 4 2" xfId="265" xr:uid="{D051982D-338F-4F59-B8A1-B02A57C93D40}"/>
    <cellStyle name="Normal 4 4 2 2" xfId="392" xr:uid="{655564F7-F032-47F0-AC6B-ED69DCE4667D}"/>
    <cellStyle name="Normal 4 4 2 2 2" xfId="1063" xr:uid="{5931CC69-11F1-4E36-8E81-69FC1D44A19B}"/>
    <cellStyle name="Normal 4 4 2 3" xfId="900" xr:uid="{51208C46-0C16-4023-B8BA-1FA391CDC6A2}"/>
    <cellStyle name="Normal 4 4 3" xfId="204" xr:uid="{70EF94C5-CC20-4C6B-8735-CD655457DAA5}"/>
    <cellStyle name="Normal 4 4 3 2" xfId="1005" xr:uid="{4120743B-886E-498E-8378-D7D33B59A4F5}"/>
    <cellStyle name="Normal 4 4 4" xfId="314" xr:uid="{A3FE8294-6DAA-4B43-9ED8-0B4BDC033504}"/>
    <cellStyle name="Normal 4 4 4 2" xfId="945" xr:uid="{7544F6F6-C5D9-4E77-8001-7723C1B29BC4}"/>
    <cellStyle name="Normal 4 4 5" xfId="838" xr:uid="{98F6C7D9-84B7-4B5C-8B60-A641FE6B2C81}"/>
    <cellStyle name="Normal 4 5" xfId="132" xr:uid="{61860516-F5B8-49E7-A00F-1D5D7AAED6DC}"/>
    <cellStyle name="Normal 4 6" xfId="235" xr:uid="{B2A0B10B-31B3-44CD-A129-155521A97991}"/>
    <cellStyle name="Normal 4 6 2" xfId="362" xr:uid="{BF8F50E0-C218-4030-83BC-A38E7BCC80D8}"/>
    <cellStyle name="Normal 4 6 2 2" xfId="1034" xr:uid="{DA4E8476-B989-4B3D-A287-AA7478AE8266}"/>
    <cellStyle name="Normal 4 6 3" xfId="870" xr:uid="{7C544A9D-4E2B-41B0-84FF-0FE888CDB22B}"/>
    <cellStyle name="Normal 4 7" xfId="290" xr:uid="{44A626DA-312B-4381-8E11-A3998AD81B9D}"/>
    <cellStyle name="Normal 4 7 2" xfId="413" xr:uid="{15C496C2-736B-4861-9E45-8CC8B2F7F723}"/>
    <cellStyle name="Normal 4 7 2 2" xfId="1084" xr:uid="{2DF49B02-C257-4553-A844-28DCE0804BE5}"/>
    <cellStyle name="Normal 4 7 3" xfId="922" xr:uid="{62C0AB05-7191-4C7C-9CBB-CF975DCD45B8}"/>
    <cellStyle name="Normal 4 8" xfId="173" xr:uid="{71111B7C-827B-4528-8E62-C9A1BFC3307D}"/>
    <cellStyle name="Normal 4 8 2" xfId="990" xr:uid="{839B49CD-5335-4F58-8F8C-0C7DFDD80578}"/>
    <cellStyle name="Normal 4 9" xfId="614" xr:uid="{F7EB3750-001A-457F-892F-3C595A5D1B58}"/>
    <cellStyle name="Normal 40" xfId="615" xr:uid="{CB0534B8-135A-45F5-AA54-AE033BF5211E}"/>
    <cellStyle name="Normal 41" xfId="616" xr:uid="{C9B19067-D975-412D-BBEE-94BFDC223861}"/>
    <cellStyle name="Normal 42" xfId="617" xr:uid="{B6966222-2DF8-4A6F-8E90-F4FBA106486C}"/>
    <cellStyle name="Normal 43" xfId="618" xr:uid="{5532C6ED-411C-4BD7-9968-97FE50FA673C}"/>
    <cellStyle name="Normal 44" xfId="619" xr:uid="{45B1A685-137F-4D3B-92B8-EE7C1B15084A}"/>
    <cellStyle name="Normal 45" xfId="620" xr:uid="{C2A866E8-A0C7-47D2-94C0-DC361F06F08F}"/>
    <cellStyle name="Normal 46" xfId="621" xr:uid="{B5B8261B-2B66-4E9A-B49E-481102FB6384}"/>
    <cellStyle name="Normal 47" xfId="622" xr:uid="{FB835A59-CD9E-4103-A466-EC415A08F177}"/>
    <cellStyle name="Normal 48" xfId="623" xr:uid="{DD9133CA-D706-4E2B-A40E-84DE51FEF749}"/>
    <cellStyle name="Normal 49" xfId="624" xr:uid="{28ECF8C1-8B10-40C7-8503-E3C031B97AF0}"/>
    <cellStyle name="Normal 5" xfId="19" xr:uid="{62CBEB14-CB94-40AB-99C9-3E95837BF076}"/>
    <cellStyle name="Normal 5 2" xfId="64" xr:uid="{A32CA762-9548-411F-8C44-3D567D6B2ED1}"/>
    <cellStyle name="Normal 5 3" xfId="106" xr:uid="{9E8DE7D7-AD3B-4EE3-B8CB-99109F10F316}"/>
    <cellStyle name="Normal 5 3 2" xfId="267" xr:uid="{99DABA36-6D2D-4D63-8B26-2842960AFA66}"/>
    <cellStyle name="Normal 5 3 2 2" xfId="394" xr:uid="{B2689704-697E-40C3-8865-74B948BC0BC4}"/>
    <cellStyle name="Normal 5 3 2 2 2" xfId="1065" xr:uid="{82774191-FFC8-4BD0-BF53-B82978D9695E}"/>
    <cellStyle name="Normal 5 3 2 3" xfId="902" xr:uid="{7A109386-F829-42D1-BE05-EBE0BB265952}"/>
    <cellStyle name="Normal 5 3 3" xfId="206" xr:uid="{31581292-E7CD-4EAA-9DF3-69E63408EA7E}"/>
    <cellStyle name="Normal 5 3 3 2" xfId="1007" xr:uid="{9BB5C689-1A02-4F29-8608-A88896107E9F}"/>
    <cellStyle name="Normal 5 3 4" xfId="316" xr:uid="{5E3C9024-9C55-4E6D-A17A-EC74694247C8}"/>
    <cellStyle name="Normal 5 3 4 2" xfId="947" xr:uid="{843329FF-C504-469E-9A27-B30AA79727DD}"/>
    <cellStyle name="Normal 5 3 5" xfId="840" xr:uid="{7D078EA8-0070-4BDF-AD4F-9EF56751AB05}"/>
    <cellStyle name="Normal 5 4" xfId="140" xr:uid="{B90B34EA-AD67-4844-AC4B-CDB05ABC2A56}"/>
    <cellStyle name="Normal 5 5" xfId="238" xr:uid="{261F50F2-CDEE-4BCC-9D7D-A1DA0A7A79D1}"/>
    <cellStyle name="Normal 5 5 2" xfId="365" xr:uid="{6E56200F-975C-4EDD-8F40-4135838EAB29}"/>
    <cellStyle name="Normal 5 5 2 2" xfId="1037" xr:uid="{F993A654-CC22-4E36-BA68-B28BCB982ECB}"/>
    <cellStyle name="Normal 5 5 3" xfId="873" xr:uid="{0D738486-035F-4006-81E0-24C298F4FA54}"/>
    <cellStyle name="Normal 5 6" xfId="176" xr:uid="{86322ECD-D137-4D0D-9C23-2EC7BEA626FC}"/>
    <cellStyle name="Normal 5 6 2" xfId="802" xr:uid="{0BF2535B-BB9B-45E6-AC05-9905D2F90D82}"/>
    <cellStyle name="Normal 50" xfId="625" xr:uid="{D7B9B9F3-3967-4604-9EC5-649E69E51865}"/>
    <cellStyle name="Normal 51" xfId="626" xr:uid="{3D8CA94C-D1ED-4BA1-85FA-F6A9911B76C1}"/>
    <cellStyle name="Normal 52" xfId="627" xr:uid="{B2C43D8F-39A9-40C0-9E52-A34426003521}"/>
    <cellStyle name="Normal 53" xfId="628" xr:uid="{FF0DADEF-C300-4F6C-9639-92A9FCD5DB8B}"/>
    <cellStyle name="Normal 54" xfId="629" xr:uid="{D9CCF43A-E857-48FF-974B-56CA71C3EAB7}"/>
    <cellStyle name="Normal 55" xfId="630" xr:uid="{C57376CF-5EDC-4D91-AB26-18D6454F3C02}"/>
    <cellStyle name="Normal 56" xfId="631" xr:uid="{568929C3-F853-4101-B0B8-84DBA7F68BC7}"/>
    <cellStyle name="Normal 57" xfId="632" xr:uid="{2B44C516-DA05-4E8D-AEED-2415284BD475}"/>
    <cellStyle name="Normal 58" xfId="633" xr:uid="{0BDE50AB-3841-48A3-A816-A958BE77A661}"/>
    <cellStyle name="Normal 59" xfId="634" xr:uid="{A73DA4DB-1906-4D0D-ABCC-0A46C81EE3F8}"/>
    <cellStyle name="Normal 6" xfId="21" xr:uid="{372EDA90-05A6-415A-B646-75BEF551132A}"/>
    <cellStyle name="Normal 6 2" xfId="65" xr:uid="{0E80B6BE-CB2C-4FBB-8F01-C54339AFBE83}"/>
    <cellStyle name="Normal 6 3" xfId="131" xr:uid="{10604C2A-0A9F-479A-8911-85121BB65214}"/>
    <cellStyle name="Normal 60" xfId="635" xr:uid="{E43CC4A4-CF29-4137-BACB-AEC38755B096}"/>
    <cellStyle name="Normal 61" xfId="636" xr:uid="{AE11B95C-5DB6-44FB-8952-26D0BE14B23B}"/>
    <cellStyle name="Normal 62" xfId="637" xr:uid="{B547BE18-7497-4D2A-8E4E-B3A815FC3704}"/>
    <cellStyle name="Normal 63" xfId="638" xr:uid="{449C2005-CCBF-4C3F-850C-B2378D40AF36}"/>
    <cellStyle name="Normal 64" xfId="639" xr:uid="{D46943D2-A1E8-44D5-87AC-FF30442F3B18}"/>
    <cellStyle name="Normal 65" xfId="640" xr:uid="{B5DFDB9C-7010-494F-BCDC-B36C727B455D}"/>
    <cellStyle name="Normal 66" xfId="641" xr:uid="{279CC4D5-A91D-4262-9CAE-9497ED1FF030}"/>
    <cellStyle name="Normal 67" xfId="642" xr:uid="{047E0432-C69E-45B0-B2AC-57438CE8B602}"/>
    <cellStyle name="Normal 68" xfId="643" xr:uid="{1BB41D5E-C6AD-41D3-A262-2D5F2A5A474C}"/>
    <cellStyle name="Normal 69" xfId="644" xr:uid="{E85E5833-36CD-441F-9E13-750AA52EF55A}"/>
    <cellStyle name="Normal 7" xfId="22" xr:uid="{37F8A679-96E4-4329-BD90-8EBE5D428449}"/>
    <cellStyle name="Normal 7 2" xfId="66" xr:uid="{431F562F-9991-4003-B3F8-0681D57B5DA8}"/>
    <cellStyle name="Normal 7 3" xfId="108" xr:uid="{76CAA1AA-6723-43F1-9FE9-0E271E7DEDA8}"/>
    <cellStyle name="Normal 7 3 2" xfId="269" xr:uid="{61A7558B-D17D-403C-BBB6-FDB674118CBF}"/>
    <cellStyle name="Normal 7 3 2 2" xfId="396" xr:uid="{D433A7A9-9EEA-4B14-BB7C-921674149549}"/>
    <cellStyle name="Normal 7 3 2 2 2" xfId="1067" xr:uid="{6F96B11B-5FEF-4E93-B173-4F52C39B9DB3}"/>
    <cellStyle name="Normal 7 3 2 3" xfId="904" xr:uid="{1FFD0C92-9C2A-4E12-BF5F-B6EB8619EA58}"/>
    <cellStyle name="Normal 7 3 3" xfId="208" xr:uid="{B9962B28-D39A-4F80-BF00-CE96D5FC069E}"/>
    <cellStyle name="Normal 7 3 3 2" xfId="1009" xr:uid="{FC339C77-FD7C-40F3-9E3F-335F60C4D59D}"/>
    <cellStyle name="Normal 7 3 4" xfId="318" xr:uid="{61B88D27-0C67-4E16-8D7D-DE62A0FFC05C}"/>
    <cellStyle name="Normal 7 3 4 2" xfId="949" xr:uid="{3D2EED55-B096-431E-9728-F4EBBB655091}"/>
    <cellStyle name="Normal 7 3 5" xfId="842" xr:uid="{BF70850D-F1B4-46A8-8C31-A2E88D73F368}"/>
    <cellStyle name="Normal 7 4" xfId="139" xr:uid="{0DD8B43F-E24E-4FEB-B81A-377570A8197F}"/>
    <cellStyle name="Normal 7 5" xfId="242" xr:uid="{6BD6525C-BC08-410D-AF2F-42AA85576285}"/>
    <cellStyle name="Normal 7 5 2" xfId="369" xr:uid="{CEEA40B4-4BCB-4348-B740-C3F6F4AFBC1F}"/>
    <cellStyle name="Normal 7 5 2 2" xfId="1041" xr:uid="{4A09F35C-5F3A-42C2-9133-C474B79D7824}"/>
    <cellStyle name="Normal 7 5 3" xfId="877" xr:uid="{4AB0BC3F-8283-4200-A100-62D0DDA453F5}"/>
    <cellStyle name="Normal 7 6" xfId="180" xr:uid="{2FC92DF0-1C69-484F-8726-760960B5A91A}"/>
    <cellStyle name="Normal 7 6 2" xfId="806" xr:uid="{F83C154F-56E4-4684-830A-AFC0C93182F4}"/>
    <cellStyle name="Normal 70" xfId="645" xr:uid="{C41A8352-3544-407E-8FEF-8CA3B6B42D97}"/>
    <cellStyle name="Normal 71" xfId="646" xr:uid="{6E4078DF-260B-41A7-86F1-F7FA173AD96E}"/>
    <cellStyle name="Normal 72" xfId="647" xr:uid="{5C0448CF-FED9-47C6-BD1E-8C5AC1D6FFEC}"/>
    <cellStyle name="Normal 73" xfId="648" xr:uid="{70366ECE-C497-4F9D-8445-887081542334}"/>
    <cellStyle name="Normal 74" xfId="649" xr:uid="{993D7AF2-75CA-4412-A4DB-D08ECD66EB3C}"/>
    <cellStyle name="Normal 75" xfId="650" xr:uid="{74CC1EBA-5EAE-4E3C-AD1F-6AA7D74AB2D7}"/>
    <cellStyle name="Normal 76" xfId="651" xr:uid="{531569BB-931C-4826-837F-CEA509BC86E5}"/>
    <cellStyle name="Normal 77" xfId="652" xr:uid="{47C7446D-5F81-483D-AB0A-7ABB1EDFDE41}"/>
    <cellStyle name="Normal 78" xfId="653" xr:uid="{1D8B8DDD-895B-411A-8C91-1CBF0C726634}"/>
    <cellStyle name="Normal 79" xfId="654" xr:uid="{52665FD5-BC03-4FE6-8F03-6B6D04B78FB0}"/>
    <cellStyle name="Normal 8" xfId="23" xr:uid="{0C1F4C14-3347-4F25-A947-9076F8F76E79}"/>
    <cellStyle name="Normal 8 2" xfId="68" xr:uid="{3FBDD7F7-8837-453A-987E-56D10F55CA47}"/>
    <cellStyle name="Normal 8 3" xfId="138" xr:uid="{B190A366-FABE-47B0-AB5F-615AA7B2A529}"/>
    <cellStyle name="Normal 80" xfId="655" xr:uid="{7D609252-6AB4-44E2-9437-13A0FEB4392F}"/>
    <cellStyle name="Normal 81" xfId="656" xr:uid="{D5CB0837-BB07-427C-A781-EC09BECDDC0F}"/>
    <cellStyle name="Normal 82" xfId="657" xr:uid="{81D7F81F-5E1C-408D-B60B-97F79CF8FE28}"/>
    <cellStyle name="Normal 83" xfId="658" xr:uid="{F93E1E3C-E59C-411E-A1DF-EF7CF18A0A1B}"/>
    <cellStyle name="Normal 84" xfId="659" xr:uid="{E3B514C4-EA89-430E-B744-7CEF0BAD3477}"/>
    <cellStyle name="Normal 85" xfId="660" xr:uid="{58E8A3D0-D446-43BE-BADA-E2F18350145A}"/>
    <cellStyle name="Normal 86" xfId="661" xr:uid="{BCE3021D-A055-4BCC-B56D-3590DEE14371}"/>
    <cellStyle name="Normal 87" xfId="662" xr:uid="{C0739991-DFFB-4458-8126-5BF7AB0EFDCF}"/>
    <cellStyle name="Normal 88" xfId="663" xr:uid="{CE726CBF-0D51-46E4-A983-1AAEB60C4DD8}"/>
    <cellStyle name="Normal 89" xfId="664" xr:uid="{5EB85490-FDBC-4300-8F3E-0CE286BCCE20}"/>
    <cellStyle name="Normal 9" xfId="25" xr:uid="{8339C14E-AE99-4B52-A1DE-E464B795A4D4}"/>
    <cellStyle name="Normal 9 2" xfId="70" xr:uid="{357F285D-100D-4DDD-8468-751D5605C474}"/>
    <cellStyle name="Normal 90" xfId="665" xr:uid="{E8CADFEF-E39E-4E98-BD54-9B7DA44FD1D0}"/>
    <cellStyle name="Normal 91" xfId="666" xr:uid="{0B2F3399-3F09-416E-97AC-220F86510CD5}"/>
    <cellStyle name="Normal 92" xfId="667" xr:uid="{C56164DD-7D26-4A6C-996C-D77A1FB7DA37}"/>
    <cellStyle name="Normal 93" xfId="668" xr:uid="{ED4D8F27-3238-42DE-ACC2-632813A31B13}"/>
    <cellStyle name="Normal 94" xfId="669" xr:uid="{E0650535-9C32-45FC-B717-59C5A49A9A30}"/>
    <cellStyle name="Normal 95" xfId="670" xr:uid="{FD1538C2-89C1-4FBA-8FD7-83C56D77B4C4}"/>
    <cellStyle name="Normal 96" xfId="671" xr:uid="{7FC713AE-7FEE-45D0-B0B0-639138082DF5}"/>
    <cellStyle name="Normal 97" xfId="672" xr:uid="{3C939261-5B7C-4C6D-8039-0455153AAB4B}"/>
    <cellStyle name="Normal 98" xfId="673" xr:uid="{D88CC944-735F-48C6-A07E-E7A8F3881F97}"/>
    <cellStyle name="Normal 99" xfId="674" xr:uid="{B3861D63-380C-4462-8A78-44174E9C0086}"/>
    <cellStyle name="Normal_Delivery Plan" xfId="2" xr:uid="{63CBC858-E7E5-421C-BB44-D836946C021F}"/>
    <cellStyle name="Œ…‹æØ‚è [0.00]_laroux" xfId="675" xr:uid="{D19C0214-3BC9-42A2-8532-755D61F0EFE5}"/>
    <cellStyle name="Œ…‹æØ‚è_laroux" xfId="676" xr:uid="{895248D5-7FD2-46E4-BA1B-D69FC6406639}"/>
    <cellStyle name="per.style" xfId="677" xr:uid="{C6AE7E4F-6F01-498F-9604-3AD62DDF983B}"/>
    <cellStyle name="Percent" xfId="162" builtinId="5"/>
    <cellStyle name="Percent [2]" xfId="678" xr:uid="{B66C283C-84C4-4988-9852-344AB12A4F6A}"/>
    <cellStyle name="Percent 10" xfId="29" xr:uid="{B7B52FC3-4266-4CD1-BD4D-79E1707A1E5C}"/>
    <cellStyle name="Percent 10 2" xfId="46" xr:uid="{34B4CE35-86D3-4E24-80A6-D33BBC091201}"/>
    <cellStyle name="Percent 11" xfId="31" xr:uid="{9C6E7231-82B4-420E-8829-7F23A14566D9}"/>
    <cellStyle name="Percent 11 2" xfId="75" xr:uid="{703F4F24-2079-46D5-B9A7-C61C43E322BC}"/>
    <cellStyle name="Percent 12" xfId="33" xr:uid="{953D8F72-BC96-4801-A2CC-CFA3F44B437B}"/>
    <cellStyle name="Percent 12 2" xfId="77" xr:uid="{2E3909AA-4F70-47A6-8BE1-CEB707475DB9}"/>
    <cellStyle name="Percent 13" xfId="35" xr:uid="{7CFCB910-5B29-4130-9867-8FC1A82A913B}"/>
    <cellStyle name="Percent 13 2" xfId="79" xr:uid="{0EBCA185-AAE8-4900-BD54-B7D04AAC3974}"/>
    <cellStyle name="Percent 14" xfId="41" xr:uid="{DCB35F11-A05A-4F71-BFF0-D8D54CEC1772}"/>
    <cellStyle name="Percent 14 2" xfId="83" xr:uid="{87C27260-CA52-44B6-8F79-50DBD24EDA12}"/>
    <cellStyle name="Percent 15" xfId="47" xr:uid="{FAFFDA99-12C1-43D4-89C4-EB740FFC69A3}"/>
    <cellStyle name="Percent 15 2" xfId="86" xr:uid="{1EDAED2F-DDE4-49CF-891C-7F21B4A6C465}"/>
    <cellStyle name="Percent 16" xfId="49" xr:uid="{5E0C90D6-0DB3-421D-A8B9-87A28F33EFE5}"/>
    <cellStyle name="Percent 16 2" xfId="88" xr:uid="{06FD3FF4-6A2B-454F-BCF7-08E2631E06A0}"/>
    <cellStyle name="Percent 17" xfId="67" xr:uid="{F3C4BE50-D05A-409D-95FC-FC6BA0C6211B}"/>
    <cellStyle name="Percent 17 2" xfId="264" xr:uid="{4865C033-C0C0-4E88-8B86-BF010A33F84D}"/>
    <cellStyle name="Percent 17 2 2" xfId="391" xr:uid="{30A42B9A-C193-473E-B549-E2C218B7A846}"/>
    <cellStyle name="Percent 17 2 2 2" xfId="1062" xr:uid="{C81BBD11-17EA-4D6B-BC41-97E3B2D503BD}"/>
    <cellStyle name="Percent 17 2 3" xfId="899" xr:uid="{88ED237D-9E1E-4FA5-B288-DBB23B7673DA}"/>
    <cellStyle name="Percent 17 3" xfId="202" xr:uid="{A713728C-BDDD-4F14-8CDE-8FBBF257DB5E}"/>
    <cellStyle name="Percent 17 3 2" xfId="833" xr:uid="{ECFEAE95-535D-4B0B-B7F1-7283820144B2}"/>
    <cellStyle name="Percent 17 4" xfId="307" xr:uid="{37B82C6D-BDB1-4C7D-95F0-E4A01D28EFEE}"/>
    <cellStyle name="Percent 17 4 2" xfId="938" xr:uid="{97935EBF-B816-4E08-AFA9-453201B1E563}"/>
    <cellStyle name="Percent 17 5" xfId="680" xr:uid="{90EBE741-8FD8-407C-8489-A02082C0D57F}"/>
    <cellStyle name="Percent 18" xfId="96" xr:uid="{FC5A8EFB-1B31-4BDF-B14E-62C0DE3F77C3}"/>
    <cellStyle name="Percent 18 2" xfId="257" xr:uid="{958818EE-DF6D-4F85-9940-4D73B5C2E778}"/>
    <cellStyle name="Percent 18 2 2" xfId="384" xr:uid="{333BF89C-12AF-4B20-9748-34AAF6CBF296}"/>
    <cellStyle name="Percent 18 2 2 2" xfId="1055" xr:uid="{EAFB064C-598D-45BD-9907-B4E155DF34B5}"/>
    <cellStyle name="Percent 18 2 3" xfId="892" xr:uid="{1EB8B4CF-8D5E-42BD-A0ED-EA435DDE69B7}"/>
    <cellStyle name="Percent 18 3" xfId="195" xr:uid="{E07DE1DC-C7ED-4FEE-9BE1-CCE58D8FE650}"/>
    <cellStyle name="Percent 18 3 2" xfId="823" xr:uid="{5543CC98-0872-4336-874E-845B3F808053}"/>
    <cellStyle name="Percent 18 4" xfId="311" xr:uid="{21BEC203-0F68-4260-9EF5-ED4EBFD0599B}"/>
    <cellStyle name="Percent 18 4 2" xfId="942" xr:uid="{382A16E2-B00B-4044-B782-E409B32B9B30}"/>
    <cellStyle name="Percent 18 5" xfId="681" xr:uid="{B0555E14-30A9-43DE-8610-F89C9A3B66C3}"/>
    <cellStyle name="Percent 19" xfId="155" xr:uid="{A4B6CC43-47DB-4459-B99F-F84B2FA8C546}"/>
    <cellStyle name="Percent 2" xfId="9" xr:uid="{F93BA03B-D36D-4310-8028-0C6CE24CE65C}"/>
    <cellStyle name="Percent 2 2" xfId="116" xr:uid="{B00371D6-4867-49A4-B8A4-018BA8EDB4D7}"/>
    <cellStyle name="Percent 2 2 2" xfId="148" xr:uid="{66DE749D-C227-401D-86DD-5512B5697C51}"/>
    <cellStyle name="Percent 2 2 2 2" xfId="273" xr:uid="{D47F30FF-90C9-4869-A759-9DAAAF1EED5D}"/>
    <cellStyle name="Percent 2 2 2 2 2" xfId="400" xr:uid="{51878168-EA62-4EDC-AD33-A4EF1414BD7B}"/>
    <cellStyle name="Percent 2 2 2 2 2 2" xfId="1071" xr:uid="{404149B0-A62C-4317-9EBB-2CD1C5BAB5E8}"/>
    <cellStyle name="Percent 2 2 2 2 3" xfId="908" xr:uid="{8F049B17-9916-4700-9781-AD67677DD380}"/>
    <cellStyle name="Percent 2 2 2 3" xfId="212" xr:uid="{822BEBEE-153F-4483-9189-31C911C67D07}"/>
    <cellStyle name="Percent 2 2 2 3 2" xfId="1013" xr:uid="{F459A107-4B75-4ADE-96DE-9FD5EEBB7AD1}"/>
    <cellStyle name="Percent 2 2 2 4" xfId="341" xr:uid="{293F02D9-3BA0-45AA-A351-A6E773608D80}"/>
    <cellStyle name="Percent 2 2 2 4 2" xfId="972" xr:uid="{6380F639-138E-4BBD-BFA6-87882A90DC6D}"/>
    <cellStyle name="Percent 2 2 2 5" xfId="846" xr:uid="{5CC1A3B3-37F1-4D76-A665-114078C73544}"/>
    <cellStyle name="Percent 2 2 3" xfId="246" xr:uid="{925FB051-7243-4AA7-81F0-27A96D76460A}"/>
    <cellStyle name="Percent 2 2 3 2" xfId="373" xr:uid="{4EE19A5F-BDBD-4F06-83C3-634050047D8E}"/>
    <cellStyle name="Percent 2 2 3 2 2" xfId="1045" xr:uid="{262FA84B-3F68-4CBF-A6D5-7910565DBFE0}"/>
    <cellStyle name="Percent 2 2 3 3" xfId="881" xr:uid="{DD07D256-5ECD-497F-8E43-86905677DC2D}"/>
    <cellStyle name="Percent 2 2 4" xfId="184" xr:uid="{AE6D13E3-BB37-45E9-A4ED-3FC5B17555E7}"/>
    <cellStyle name="Percent 2 2 4 2" xfId="812" xr:uid="{0FD588C3-73E2-4AB9-A067-97D4A604FCB1}"/>
    <cellStyle name="Percent 2 2 5" xfId="322" xr:uid="{8F627462-8D73-4829-9E9D-74BC387DEF08}"/>
    <cellStyle name="Percent 2 2 5 2" xfId="953" xr:uid="{FE749BA4-FF3A-445E-BCFA-AAA7FB12B652}"/>
    <cellStyle name="Percent 2 2 6" xfId="682" xr:uid="{DE88E6D2-ED79-4B46-A42E-55C59DD2D811}"/>
    <cellStyle name="Percent 2 3" xfId="123" xr:uid="{DE41E9E6-B6CA-48DE-BA9C-9C3B093E86A8}"/>
    <cellStyle name="Percent 2 3 2" xfId="152" xr:uid="{FDC34D1E-4F85-47FA-9486-48449D242C34}"/>
    <cellStyle name="Percent 2 3 2 2" xfId="280" xr:uid="{8193C075-78D0-4943-850D-D90BDCE9CDE2}"/>
    <cellStyle name="Percent 2 3 2 2 2" xfId="407" xr:uid="{CC6FFD1F-8266-4234-923A-D756EB054CAE}"/>
    <cellStyle name="Percent 2 3 2 2 2 2" xfId="1078" xr:uid="{FB24309A-E278-4EC5-B379-38312D214801}"/>
    <cellStyle name="Percent 2 3 2 2 3" xfId="915" xr:uid="{55352717-FA4D-4498-A792-D1A0BD420528}"/>
    <cellStyle name="Percent 2 3 2 3" xfId="219" xr:uid="{BA16CFB3-1C91-432E-AF37-A321E32B5DD4}"/>
    <cellStyle name="Percent 2 3 2 3 2" xfId="1019" xr:uid="{8F3252B5-4EE5-4A54-85C5-B0C71F4FC100}"/>
    <cellStyle name="Percent 2 3 2 4" xfId="345" xr:uid="{3F11C841-9E11-4838-A376-59691FD892AC}"/>
    <cellStyle name="Percent 2 3 2 4 2" xfId="976" xr:uid="{71CD9426-1203-4031-9E36-E8999C16FB98}"/>
    <cellStyle name="Percent 2 3 2 5" xfId="853" xr:uid="{4D08FD2E-9443-464A-A312-F16B09279314}"/>
    <cellStyle name="Percent 2 3 3" xfId="248" xr:uid="{5235D86F-7815-481C-AF64-7365BD2BE4EC}"/>
    <cellStyle name="Percent 2 3 3 2" xfId="375" xr:uid="{1346B949-2C40-497A-8366-B9D9D2808440}"/>
    <cellStyle name="Percent 2 3 3 2 2" xfId="1047" xr:uid="{1582E399-742E-4386-BD97-5AE0F0238887}"/>
    <cellStyle name="Percent 2 3 3 3" xfId="883" xr:uid="{63B23D0F-1600-4758-824C-7265252EE049}"/>
    <cellStyle name="Percent 2 3 4" xfId="186" xr:uid="{AE6D1445-7FED-49A0-9C1E-9411A993D2A0}"/>
    <cellStyle name="Percent 2 3 4 2" xfId="994" xr:uid="{B8E28A8F-6EE7-4C77-BAAE-FBC74E641EF5}"/>
    <cellStyle name="Percent 2 3 5" xfId="329" xr:uid="{3AFA8263-E9CC-4BA7-9076-6F6DEAFAB67C}"/>
    <cellStyle name="Percent 2 3 5 2" xfId="960" xr:uid="{15F81C09-034F-4D71-91A3-A3276EB9B9FE}"/>
    <cellStyle name="Percent 2 3 6" xfId="813" xr:uid="{8C818D2F-4A4E-44C0-8B86-BBA9B9C8AD3D}"/>
    <cellStyle name="Percent 2 4" xfId="122" xr:uid="{07737EC5-FCAA-48E1-AB5A-92FCA4AFF35F}"/>
    <cellStyle name="Percent 2 4 2" xfId="279" xr:uid="{1D11DEFB-5AF8-4FE5-8E3E-5223170FDCCF}"/>
    <cellStyle name="Percent 2 4 2 2" xfId="406" xr:uid="{91FFBD33-FCF4-44D6-8480-714EB17CC178}"/>
    <cellStyle name="Percent 2 4 2 2 2" xfId="1077" xr:uid="{53847150-9B66-4528-8F3E-8AF804EEA8E4}"/>
    <cellStyle name="Percent 2 4 2 3" xfId="914" xr:uid="{8DD84F96-42AB-4468-9CF7-4346A5512269}"/>
    <cellStyle name="Percent 2 4 3" xfId="218" xr:uid="{7F351A66-C730-41D1-AB13-8230B1975E74}"/>
    <cellStyle name="Percent 2 4 3 2" xfId="1018" xr:uid="{6F50D890-E761-44DF-8B33-CF234F343D2F}"/>
    <cellStyle name="Percent 2 4 4" xfId="328" xr:uid="{37ADB86F-69A2-4059-8BBB-670DC4BF111D}"/>
    <cellStyle name="Percent 2 4 4 2" xfId="959" xr:uid="{450F3304-0D30-4A99-985E-93A71090A573}"/>
    <cellStyle name="Percent 2 4 5" xfId="852" xr:uid="{6F011F55-ADF9-41C4-9B86-9F7E176D344D}"/>
    <cellStyle name="Percent 2 5" xfId="141" xr:uid="{793C979B-A83D-491C-A963-01F8B3D99AA3}"/>
    <cellStyle name="Percent 2 6" xfId="240" xr:uid="{79F1EF14-2E09-4218-AE66-8112AEAACFDF}"/>
    <cellStyle name="Percent 2 6 2" xfId="367" xr:uid="{59DD3DEB-E17A-43CC-ACE4-D910DC0CC3F7}"/>
    <cellStyle name="Percent 2 6 2 2" xfId="1039" xr:uid="{5916E471-1446-436B-BE09-9ADF6C203A06}"/>
    <cellStyle name="Percent 2 6 3" xfId="875" xr:uid="{BE442D8A-17CF-4F5D-B2E4-4F14320C4207}"/>
    <cellStyle name="Percent 2 7" xfId="178" xr:uid="{6501E546-E4AC-4589-A382-6D9F91318428}"/>
    <cellStyle name="Percent 2 7 2" xfId="804" xr:uid="{CA5D04B8-A73E-40BA-893E-7B5DEDF25D6E}"/>
    <cellStyle name="Percent 20" xfId="683" xr:uid="{8B8825A1-D95C-4222-B15F-1C9F7173BC24}"/>
    <cellStyle name="Percent 21" xfId="684" xr:uid="{4E4627B3-CA57-4118-9D9A-491816AFDDB3}"/>
    <cellStyle name="Percent 22" xfId="685" xr:uid="{DDFC1286-3CC5-4D3B-B099-407610CE0DC8}"/>
    <cellStyle name="Percent 23" xfId="686" xr:uid="{DC4E3F6F-AC78-4BDB-8743-375AEB75228C}"/>
    <cellStyle name="Percent 24" xfId="687" xr:uid="{EB0D8D6C-E4A7-4044-AD6E-C70C859ADCAC}"/>
    <cellStyle name="Percent 25" xfId="688" xr:uid="{E1967FA3-4514-4860-9D92-189D1CC6A33F}"/>
    <cellStyle name="Percent 26" xfId="689" xr:uid="{29C9AD1F-EDEE-4D15-89E8-DA24869D539D}"/>
    <cellStyle name="Percent 27" xfId="690" xr:uid="{3512D585-9EF7-4282-8EB1-9FEBAA590315}"/>
    <cellStyle name="Percent 28" xfId="691" xr:uid="{58426E2E-D0D7-42EC-9B58-FCD500BA0BCD}"/>
    <cellStyle name="Percent 29" xfId="692" xr:uid="{13E0CF76-0E3D-4933-ADDD-7FA1BD49C027}"/>
    <cellStyle name="Percent 3" xfId="11" xr:uid="{DCD3EFDB-1AE3-42E9-9BE3-21E9BE28B565}"/>
    <cellStyle name="Percent 3 2" xfId="822" xr:uid="{C50CD661-F7BD-4465-B92E-B343936C16C4}"/>
    <cellStyle name="Percent 3 3" xfId="693" xr:uid="{44F1BAD6-27ED-49B4-B03C-F1A705217477}"/>
    <cellStyle name="Percent 30" xfId="694" xr:uid="{78459E16-1CA4-4429-A172-CE4FC5C304A9}"/>
    <cellStyle name="Percent 31" xfId="695" xr:uid="{48E33FA5-7CEB-4658-B032-6112AB5AC744}"/>
    <cellStyle name="Percent 32" xfId="696" xr:uid="{6690B232-769E-463C-91AA-4CD5A6F85891}"/>
    <cellStyle name="Percent 33" xfId="697" xr:uid="{1ACD66C3-51EF-4648-A5E6-E5801BB271F7}"/>
    <cellStyle name="Percent 34" xfId="698" xr:uid="{3C9B1F56-2A77-4FE0-927D-3FFACF663DF2}"/>
    <cellStyle name="Percent 35" xfId="699" xr:uid="{5162C96B-0646-4411-B9E3-B35A322780D2}"/>
    <cellStyle name="Percent 36" xfId="700" xr:uid="{5C746282-2F9B-4CF2-AAA4-CEBC28B6AB8F}"/>
    <cellStyle name="Percent 37" xfId="701" xr:uid="{266AB4FB-1C9D-4339-BF6D-7B4B2AC00154}"/>
    <cellStyle name="Percent 38" xfId="702" xr:uid="{B93899AA-3B22-4FD7-BB84-3F35F0CB015A}"/>
    <cellStyle name="Percent 39" xfId="703" xr:uid="{FDB81B30-4598-4F4B-873F-1574ED70F19A}"/>
    <cellStyle name="Percent 4" xfId="13" xr:uid="{982E7EE1-A79E-4379-9DAE-19717590478D}"/>
    <cellStyle name="Percent 4 2" xfId="58" xr:uid="{0A1FFF7D-CEEE-4964-8E6C-33801DE36675}"/>
    <cellStyle name="Percent 40" xfId="704" xr:uid="{839949FF-6057-4009-AD67-2E1D660AECF4}"/>
    <cellStyle name="Percent 41" xfId="705" xr:uid="{D4195218-5E80-4329-9319-92A01A2622DA}"/>
    <cellStyle name="Percent 42" xfId="706" xr:uid="{F2BFEEBF-2E30-45BF-AC06-D286A6F3FC9F}"/>
    <cellStyle name="Percent 43" xfId="707" xr:uid="{F275D950-BAB2-449C-A549-60AC54F7A95B}"/>
    <cellStyle name="Percent 44" xfId="708" xr:uid="{1478CE31-24B5-4167-B274-2B25B75F51A1}"/>
    <cellStyle name="Percent 45" xfId="709" xr:uid="{3D00E9E5-837A-4A8D-BF20-C2B8308BBEFB}"/>
    <cellStyle name="Percent 46" xfId="710" xr:uid="{56B2973B-0A65-4AE6-A497-BBD3A1DE9900}"/>
    <cellStyle name="Percent 47" xfId="711" xr:uid="{EE22DF33-9B47-45EB-A62F-0399D4C7B9C5}"/>
    <cellStyle name="Percent 48" xfId="712" xr:uid="{BD16DA33-E4A8-4E2E-BB3E-733CBF553E04}"/>
    <cellStyle name="Percent 49" xfId="713" xr:uid="{56FCE9D5-63D2-4FED-B85E-DC8F63E57537}"/>
    <cellStyle name="Percent 5" xfId="15" xr:uid="{4551C22C-85EF-47FB-B313-0916384B3497}"/>
    <cellStyle name="Percent 5 2" xfId="60" xr:uid="{D2606F51-F084-47B8-962B-3C7C93546C75}"/>
    <cellStyle name="Percent 50" xfId="714" xr:uid="{7DAF29E2-01FB-43B7-A2DA-E7377D0546D3}"/>
    <cellStyle name="Percent 51" xfId="715" xr:uid="{2C6E0961-73F1-4206-BB09-85B8EE47E285}"/>
    <cellStyle name="Percent 52" xfId="716" xr:uid="{EF1A03D2-F3A2-44B4-BDBD-6ABCA96CCE09}"/>
    <cellStyle name="Percent 53" xfId="717" xr:uid="{611417AA-CFAF-4697-A409-AF1874A46590}"/>
    <cellStyle name="Percent 54" xfId="718" xr:uid="{C8098BBC-55AF-41C8-B6D9-123AF907DA30}"/>
    <cellStyle name="Percent 55" xfId="719" xr:uid="{D86C20BA-9070-4AC5-9E06-9A3708673E9A}"/>
    <cellStyle name="Percent 56" xfId="720" xr:uid="{44D8CC7A-7395-4FCE-B5AA-EF7F58E1AB63}"/>
    <cellStyle name="Percent 57" xfId="721" xr:uid="{7EF04511-AC27-4194-8EF8-F86233B267D0}"/>
    <cellStyle name="Percent 58" xfId="722" xr:uid="{24637174-F4EA-4697-80F8-CE2E68CC7128}"/>
    <cellStyle name="Percent 59" xfId="723" xr:uid="{BDA12ADA-048C-4497-83AE-A6F04105AC7D}"/>
    <cellStyle name="Percent 6" xfId="17" xr:uid="{1F76705C-E4EF-4405-B1ED-789C791750C5}"/>
    <cellStyle name="Percent 6 2" xfId="62" xr:uid="{FBFB1F4A-D22F-40E4-A1B0-8473E87E85EB}"/>
    <cellStyle name="Percent 60" xfId="724" xr:uid="{07D518F2-CCE6-4465-846B-9618792B2F47}"/>
    <cellStyle name="Percent 61" xfId="725" xr:uid="{0C6093E9-1FBF-4D6B-9009-9489F92B969D}"/>
    <cellStyle name="Percent 62" xfId="726" xr:uid="{C7B404F6-380C-447E-AC53-CB46484C6405}"/>
    <cellStyle name="Percent 63" xfId="727" xr:uid="{137E3DD2-96AB-446C-B147-DDEAB4F3F4E5}"/>
    <cellStyle name="Percent 64" xfId="728" xr:uid="{9E68EBAB-C07E-4628-93EA-4CA21E9F7AC2}"/>
    <cellStyle name="Percent 65" xfId="729" xr:uid="{E230241C-8659-4F03-9FB8-E9A717A3ABC2}"/>
    <cellStyle name="Percent 66" xfId="791" xr:uid="{77E908D7-3D43-432A-A09C-D7652169783A}"/>
    <cellStyle name="Percent 67" xfId="825" xr:uid="{7ED76480-EF59-4481-B702-47A041163E9A}"/>
    <cellStyle name="Percent 68" xfId="789" xr:uid="{8B966CE9-3709-4C41-A140-91D79B849A1B}"/>
    <cellStyle name="Percent 69" xfId="1111" xr:uid="{B1EBC50E-25E5-416E-B340-864D2426C904}"/>
    <cellStyle name="Percent 7" xfId="18" xr:uid="{71268AC9-AC0D-4EE1-8E4D-E3DCB7605B6F}"/>
    <cellStyle name="Percent 7 2" xfId="63" xr:uid="{AEC0E3A0-D8C4-4AC3-8D51-F3F0D048D822}"/>
    <cellStyle name="Percent 70" xfId="1093" xr:uid="{C4F9268A-E169-4109-B889-885DE31D988C}"/>
    <cellStyle name="Percent 71" xfId="1102" xr:uid="{2FF0A7A8-632E-4E82-96DC-FDA5D89E2434}"/>
    <cellStyle name="Percent 72" xfId="1118" xr:uid="{E25F2DFD-1343-493E-A580-A88A74CC87D8}"/>
    <cellStyle name="Percent 73" xfId="1112" xr:uid="{40CD86A0-E500-4ECD-8269-BC7D4E55155A}"/>
    <cellStyle name="Percent 74" xfId="824" xr:uid="{0EF92E3B-ADE8-4EE8-8930-63EC60A02201}"/>
    <cellStyle name="Percent 75" xfId="1108" xr:uid="{3B62726E-AE67-400A-BF7E-ADEDF6DC3DC0}"/>
    <cellStyle name="Percent 76" xfId="1096" xr:uid="{ED9A8499-BE91-49F2-8084-41A1641BCC3F}"/>
    <cellStyle name="Percent 77" xfId="1089" xr:uid="{E8A37DD1-8743-42F4-B0DB-9DCC1372B176}"/>
    <cellStyle name="Percent 78" xfId="1104" xr:uid="{E6229430-4FF1-42CE-997A-BDBC7B996598}"/>
    <cellStyle name="Percent 79" xfId="1097" xr:uid="{E44B1899-7BBE-4DC1-AC43-109C892AF60E}"/>
    <cellStyle name="Percent 8" xfId="26" xr:uid="{1741D7E6-7EB5-478C-9F3C-AF6778BB2122}"/>
    <cellStyle name="Percent 8 2" xfId="71" xr:uid="{CBC87243-D729-4E1F-88ED-7E3EE99D2DE8}"/>
    <cellStyle name="Percent 9" xfId="28" xr:uid="{5BFE8271-498C-4597-ACE5-DB365C557639}"/>
    <cellStyle name="Percent 9 2" xfId="73" xr:uid="{465E58B5-1AC7-44C1-A1B3-F27DDEEB3BE5}"/>
    <cellStyle name="regstoresfromspecstores" xfId="731" xr:uid="{9D7DD7F0-574A-4E5A-B7F3-62694F94FEB6}"/>
    <cellStyle name="RevList" xfId="732" xr:uid="{6D99B171-E8B4-41F5-9D03-144BD3FBE426}"/>
    <cellStyle name="SHADEDSTORES" xfId="733" xr:uid="{9ECB2885-E70E-4550-B9F7-779DBE568302}"/>
    <cellStyle name="SHADEDSTORES 2" xfId="1106" xr:uid="{ECDD01D4-6016-4623-9464-C0F9D3969E84}"/>
    <cellStyle name="specstores" xfId="734" xr:uid="{196910AB-EC3B-4D28-AEC4-2D8ECA2F4F08}"/>
    <cellStyle name="Standard_NEGS" xfId="735" xr:uid="{48B3DC28-E6A0-4878-8268-F90534619765}"/>
    <cellStyle name="Style 1" xfId="736" xr:uid="{2AB6BACF-AFD4-45B3-B8E0-75D935787259}"/>
    <cellStyle name="Subtotal" xfId="737" xr:uid="{9214DD98-201C-4169-A800-FBDA7838E4B2}"/>
    <cellStyle name="totalsl" xfId="738" xr:uid="{216F5998-74F3-48D1-A4C8-D71B343F0DEB}"/>
    <cellStyle name="_x0014_ur℀" xfId="739" xr:uid="{F2D07181-D0C5-4FBD-B0FC-59079D64CB2A}"/>
    <cellStyle name="vnhead3" xfId="740" xr:uid="{BA55D0DD-4FA6-4A7B-B11A-2B635AEFE8A9}"/>
    <cellStyle name="vnhead3 2" xfId="1107" xr:uid="{7CC9B1DD-FBA3-44F9-A15D-EAB8961C3A9E}"/>
    <cellStyle name="vntxt1" xfId="741" xr:uid="{C35F6181-16BA-4754-BFD5-3E0B1C099883}"/>
    <cellStyle name="ý" xfId="742" xr:uid="{DCE834AF-134F-4334-9008-80E0B6566A36}"/>
    <cellStyle name=" [0.00]_ Att. 1- Cover" xfId="743" xr:uid="{9ED6BD4C-C2BB-4209-9BE7-5A50E47A66DD}"/>
    <cellStyle name="_ Att. 1- Cover" xfId="744" xr:uid="{8118BCE0-CC1A-4D8B-B421-FEEB1005FE3E}"/>
    <cellStyle name="?_ Att. 1- Cover" xfId="745" xr:uid="{DD9D88C1-0DB0-4C91-A6E5-615A782EE350}"/>
    <cellStyle name="똿뗦먛귟 [0.00]_PRODUCT DETAIL Q1" xfId="746" xr:uid="{B6F01395-1642-41BA-8047-2B0C6B064AD3}"/>
    <cellStyle name="똿뗦먛귟_PRODUCT DETAIL Q1" xfId="747" xr:uid="{CD86C71E-2BE7-40A0-8AEC-FE943D0AE791}"/>
    <cellStyle name="믅됞 [0.00]_PRODUCT DETAIL Q1" xfId="748" xr:uid="{D7730BAC-00AF-4AA4-9733-80BFA43C0BA5}"/>
    <cellStyle name="믅됞_PRODUCT DETAIL Q1" xfId="749" xr:uid="{8AC2A10B-BA2F-4DF4-ADF0-032A2CEF60CB}"/>
    <cellStyle name="백분율_95" xfId="750" xr:uid="{050BC2EB-3996-4C80-A1B3-D36F154C9F39}"/>
    <cellStyle name="뷭?_BOOKSHIP" xfId="751" xr:uid="{041A52F6-1E2F-43AC-92BD-19D677C348DC}"/>
    <cellStyle name="콤마 [0]_1202" xfId="752" xr:uid="{2CF6C026-D397-4A52-9884-BDCD855E545F}"/>
    <cellStyle name="콤마_1202" xfId="753" xr:uid="{BA1033B1-B68E-4845-B9DA-F7B1E620DBAF}"/>
    <cellStyle name="통화 [0]_1202" xfId="754" xr:uid="{4C2F7CAA-D5F2-4117-91BF-07E7093CA591}"/>
    <cellStyle name="통화_1202" xfId="755" xr:uid="{A24654EA-E026-4819-8393-EE5ADFCC4B1C}"/>
    <cellStyle name="표준_(정보부문)월별인원계획" xfId="756" xr:uid="{C3E4F4C4-CA62-4F9F-85B0-BDFF753F9D6C}"/>
    <cellStyle name="一般" xfId="757" xr:uid="{0552F81B-3ABF-4ECD-81BE-552FB8CB950E}"/>
    <cellStyle name="一般 2" xfId="758" xr:uid="{D4FBCE6F-B264-42F4-8CCE-2A88F69544AE}"/>
    <cellStyle name="一般 3" xfId="759" xr:uid="{B8A7EBE3-2409-46AE-9F69-FE6A38E8D9B7}"/>
    <cellStyle name="一般_Q-P-01 NEW" xfId="760" xr:uid="{5DCBA153-B8F7-4633-B77E-6D2F183C9D44}"/>
    <cellStyle name="千位分隔_10" xfId="761" xr:uid="{CC2B43C5-DCEF-4571-8E1D-0FFDB7459E86}"/>
    <cellStyle name="千分位" xfId="762" xr:uid="{28B62CA2-2315-4468-89D4-19C4389A0BEB}"/>
    <cellStyle name="千分位 2" xfId="763" xr:uid="{1DDAD29B-CBA1-4A4B-AB38-2AAA163C3306}"/>
    <cellStyle name="千分位[0]" xfId="764" xr:uid="{2AF66EC4-2A25-41D5-9361-8D76056FCB05}"/>
    <cellStyle name="千分位[0] 2" xfId="765" xr:uid="{CB29D2F0-2421-4E78-80BA-97C93697840F}"/>
    <cellStyle name="千分位_00Q3902REV.1" xfId="766" xr:uid="{1BA6A618-6334-4D56-B8E0-5B4C03F61056}"/>
    <cellStyle name="常规_1" xfId="767" xr:uid="{7BFE88D5-5A56-412D-9844-710E9EDC4FC9}"/>
    <cellStyle name="桁区切り [0.00]_††††† " xfId="768" xr:uid="{2C1C3182-D8B7-43F5-A206-BD7ED1817322}"/>
    <cellStyle name="桁区切り_††††† " xfId="769" xr:uid="{5C228995-CCB1-432E-AE61-ACACA430C260}"/>
    <cellStyle name="標準_††††† " xfId="770" xr:uid="{C5386636-79CD-413D-8A06-726D5B96D651}"/>
    <cellStyle name="百分比" xfId="771" xr:uid="{851B6344-2A80-4DF4-AD0F-906D82D32F77}"/>
    <cellStyle name="百分比 2" xfId="772" xr:uid="{6C0D20D8-91A6-4C19-BB50-D3E8AD8ED870}"/>
    <cellStyle name="貨幣" xfId="773" xr:uid="{6F8C3A05-0C94-42D1-8CA6-A13B8AFA9B1A}"/>
    <cellStyle name="貨幣 [0]" xfId="774" xr:uid="{69228BA5-5D39-4C96-A54F-1EF897F9C3DB}"/>
    <cellStyle name="貨幣 [0] 2" xfId="775" xr:uid="{2F77A618-5CF8-46EF-AE34-A887415283F6}"/>
    <cellStyle name="貨幣 2" xfId="776" xr:uid="{F36C1020-CC86-4248-9607-2D1827CD9265}"/>
    <cellStyle name="貨幣[0]_BRE" xfId="777" xr:uid="{4DEAD4AE-69D2-40DE-8733-AD567D463C4D}"/>
    <cellStyle name="貨幣_00Q3902REV.1" xfId="778" xr:uid="{191D7CF8-78E2-4B3B-9C42-6A990B6EED2A}"/>
    <cellStyle name="超連結_Book1" xfId="779" xr:uid="{D0498613-6B99-40D9-A9DD-38F3643354F6}"/>
    <cellStyle name="通貨 [0.00]_††††† " xfId="780" xr:uid="{8075750B-9251-42A6-AAEA-3A90112C2816}"/>
    <cellStyle name="通貨_††††† " xfId="781" xr:uid="{A307D8FA-E8D1-4AAD-A9AB-5F7459BD4323}"/>
    <cellStyle name="隨後的超連結_Book1" xfId="782" xr:uid="{3F003F7A-3A17-4A1A-9866-831F1A710F9D}"/>
    <cellStyle name="㼿" xfId="783" xr:uid="{3AA11CFA-BAA0-4943-BFE9-DD1FE8D51EE8}"/>
    <cellStyle name="㼿?" xfId="784" xr:uid="{3CA14B18-57CC-4C01-90E0-864DDC3D6CE0}"/>
    <cellStyle name="㼿㼿" xfId="785" xr:uid="{E9063797-0978-4375-863F-CA668BBB64D2}"/>
    <cellStyle name="㼿㼿?" xfId="786" xr:uid="{C7236CF5-4157-4467-B9CA-D4AB7C38C957}"/>
    <cellStyle name="㼿㼿㼿" xfId="787" xr:uid="{AAB1DE9D-9377-459E-8DAD-1497BC960FB7}"/>
    <cellStyle name="㼿㼿㼿㼿?" xfId="788" xr:uid="{9C11F9EC-3087-4BEE-A3E2-58BD15856BA3}"/>
  </cellStyles>
  <dxfs count="12">
    <dxf>
      <fill>
        <patternFill>
          <bgColor theme="7" tint="0.59996337778862885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rgb="FFFF66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rgb="FFFF66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99"/>
      <color rgb="FFFF66CC"/>
      <color rgb="FFFF3300"/>
      <color rgb="FFFF99FF"/>
      <color rgb="FF33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0844;&#38283;&#24773;&#22577;\&#25216;&#30740;&#20844;&#38283;&#24773;&#22577;\KSI%20LC%20&#20013;&#38291;&#22577;&#21578;&#36039;&#2600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5069;&#38283;&#65313;&#65332;_&#65319;&#65362;\I&#65294;&#35413;&#20385;&#36039;&#26009;\&#65320;&#65325;\&#65326;&#65328;&#65298;\&#65316;&#65330;&#20225;&#30011;\&#65313;&#35201;&#20214;&#34920;\Lc(XA7)\P5M&#25913;_&#22522;&#26412;&#20181;&#27096;&#65295;&#35373;&#35336;&#35201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01\&#65418;&#65439;&#65392;&#65410;&#65406;&#65437;&#65408;&#65392;\&#20849;&#26377;&#24773;&#22577;\&#28023;&#26989;&#37096;&#20849;&#26377;&#24773;&#22577;\&#20181;&#21521;&#12369;&#22320;&#21029;%20%20&#36664;&#20986;&#26360;&#39006;\FCC-PH\&#65303;&#65299;&#26399;&#20998;\&#37327;&#29987;\~00287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K02\&#25216;&#34899;&#30740;&#31350;&#25152;\&#35069;&#38283;BL\AT_Gr\&#20491;&#20154;&#12487;&#12540;&#12479;\&#12486;&#12473;&#12488;\&#24499;&#22679;&#28147;\&#38971;&#24230;&#35299;&#26512;\Accord\&#31859;&#22269;&#22793;&#36895;&#38971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的"/>
      <sheetName val="開発概要"/>
      <sheetName val="開発目標"/>
      <sheetName val="新技術一覧"/>
      <sheetName val="6-1.摩擦材-1"/>
      <sheetName val="6-1.摩擦材-2"/>
      <sheetName val="6-2.ﾌﾟﾚｽ-1"/>
      <sheetName val="6-2.ﾌﾟﾚｽ-2 "/>
      <sheetName val="6-2.ﾌﾟﾚｽ-3"/>
      <sheetName val="6-3.ｾｸﾞﾒﾝﾄ-1"/>
      <sheetName val="6-3ｾｸﾞﾒﾝﾄ-2 "/>
      <sheetName val="6-3.ｾｸﾞﾒﾝﾄ-3"/>
      <sheetName val="展開計画"/>
      <sheetName val="開発目標 (ﾃﾞｰﾀ)"/>
      <sheetName val="ｾｸﾞﾒﾝﾄ6-3-2.データ"/>
      <sheetName val="データ"/>
      <sheetName val="ｾｸﾞﾒﾝﾄ6_3_2_データ"/>
      <sheetName val="定数"/>
      <sheetName val="目標走行距離"/>
      <sheetName val="99.1海業提示コスト(収容数 １２,８００)"/>
      <sheetName val="1-2-1"/>
      <sheetName val="入力ｼｰﾄ"/>
      <sheetName val="SPC-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B5">
            <v>-0.183</v>
          </cell>
          <cell r="C5">
            <v>-0.215</v>
          </cell>
          <cell r="D5">
            <v>-6.6000000000000003E-2</v>
          </cell>
          <cell r="E5">
            <v>-0.10199999999999999</v>
          </cell>
          <cell r="F5" t="e">
            <v>#DIV/0!</v>
          </cell>
          <cell r="G5" t="e">
            <v>#DIV/0!</v>
          </cell>
        </row>
        <row r="6">
          <cell r="B6">
            <v>4.8000000000000001E-2</v>
          </cell>
          <cell r="C6">
            <v>5.7000000000000002E-2</v>
          </cell>
          <cell r="D6">
            <v>8.7999999999999995E-2</v>
          </cell>
          <cell r="E6">
            <v>9.2999999999999999E-2</v>
          </cell>
          <cell r="F6" t="e">
            <v>#DIV/0!</v>
          </cell>
          <cell r="G6" t="e">
            <v>#DIV/0!</v>
          </cell>
        </row>
      </sheetData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2-1"/>
      <sheetName val="2-2-1"/>
      <sheetName val="2-2-4(1)"/>
      <sheetName val="2-2-4(2)"/>
      <sheetName val="2-2-5"/>
      <sheetName val="1_2_1"/>
      <sheetName val="収益予実"/>
      <sheetName val="集計月次"/>
      <sheetName val="DATA"/>
      <sheetName val="定数"/>
      <sheetName val="99.1海業提示コスト(収容数１２,８００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~0028797"/>
      <sheetName val="#REF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走行距離"/>
      <sheetName val="99.1海業提示コスト(収容数１２,８００)"/>
      <sheetName val="99.1海業提示コスト(収容数 １２,８００)"/>
      <sheetName val="98FORECAST (1)"/>
      <sheetName val="原紙"/>
      <sheetName val="#REF"/>
      <sheetName val="見極①"/>
      <sheetName val="もと"/>
      <sheetName val="米国変速頻度"/>
      <sheetName val="94登録"/>
      <sheetName val="入力"/>
      <sheetName val="自加工見積り"/>
      <sheetName val="加工時間見積 (旋削)"/>
      <sheetName val="DATA RT SHOT"/>
      <sheetName val="GBY.C企"/>
      <sheetName val="ｾｸﾞﾒﾝﾄ6_3_2_データ"/>
      <sheetName val="環境２"/>
      <sheetName val="設定"/>
      <sheetName val="回覧用紙"/>
      <sheetName val="データ"/>
      <sheetName val="GRAPH 4軸 径Φ120 (2)"/>
    </sheetNames>
    <sheetDataSet>
      <sheetData sheetId="0" refreshError="1">
        <row r="3">
          <cell r="B3">
            <v>240000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4EEF-35F1-4BCA-ABB8-C724544B3D4F}">
  <sheetPr>
    <tabColor rgb="FFFFFF99"/>
  </sheetPr>
  <dimension ref="C1:BK59"/>
  <sheetViews>
    <sheetView showGridLines="0" topLeftCell="A16" zoomScale="85" zoomScaleNormal="85" workbookViewId="0">
      <pane xSplit="15" ySplit="15" topLeftCell="P31" activePane="bottomRight" state="frozen"/>
      <selection activeCell="A16" sqref="A16"/>
      <selection pane="topRight" activeCell="N16" sqref="N16"/>
      <selection pane="bottomLeft" activeCell="A31" sqref="A31"/>
      <selection pane="bottomRight" activeCell="N31" sqref="N31"/>
    </sheetView>
  </sheetViews>
  <sheetFormatPr defaultColWidth="9.109375" defaultRowHeight="13.2" outlineLevelRow="1" outlineLevelCol="3"/>
  <cols>
    <col min="1" max="2" width="9.109375" style="3"/>
    <col min="3" max="3" width="6.88671875" style="3" customWidth="1" outlineLevel="1"/>
    <col min="4" max="4" width="11.109375" style="3" customWidth="1" outlineLevel="1"/>
    <col min="5" max="5" width="9.6640625" style="3" customWidth="1" outlineLevel="1"/>
    <col min="6" max="6" width="10.33203125" style="3" customWidth="1" outlineLevel="1"/>
    <col min="7" max="7" width="5.6640625" style="3" customWidth="1" outlineLevel="1"/>
    <col min="8" max="8" width="9.33203125" style="3" customWidth="1" outlineLevel="1"/>
    <col min="9" max="9" width="8" style="3" customWidth="1" outlineLevel="1"/>
    <col min="10" max="10" width="9.5546875" style="3" customWidth="1" outlineLevel="1"/>
    <col min="11" max="11" width="9.33203125" style="3" customWidth="1" outlineLevel="1"/>
    <col min="12" max="12" width="7.6640625" style="3" customWidth="1" outlineLevel="1"/>
    <col min="13" max="13" width="12" style="3" customWidth="1" outlineLevel="3"/>
    <col min="14" max="14" width="13.33203125" style="3" customWidth="1" outlineLevel="3"/>
    <col min="15" max="15" width="11" style="3" customWidth="1" outlineLevel="3"/>
    <col min="16" max="16" width="17.44140625" style="3" customWidth="1" outlineLevel="3"/>
    <col min="17" max="17" width="11.6640625" style="3" customWidth="1" outlineLevel="3"/>
    <col min="18" max="18" width="10.88671875" style="3" customWidth="1" outlineLevel="3"/>
    <col min="19" max="19" width="18.5546875" style="3" bestFit="1" customWidth="1" outlineLevel="3"/>
    <col min="20" max="20" width="15.5546875" style="63" bestFit="1" customWidth="1" outlineLevel="3"/>
    <col min="21" max="21" width="7.6640625" style="3" customWidth="1" outlineLevel="3"/>
    <col min="22" max="22" width="9.6640625" style="25" customWidth="1" outlineLevel="3"/>
    <col min="23" max="23" width="12.109375" style="26" customWidth="1" outlineLevel="3"/>
    <col min="24" max="24" width="10.109375" style="26" customWidth="1" outlineLevel="2"/>
    <col min="25" max="25" width="11.6640625" style="3" bestFit="1" customWidth="1"/>
    <col min="26" max="26" width="10" style="3" bestFit="1" customWidth="1"/>
    <col min="27" max="27" width="9.109375" style="3"/>
    <col min="28" max="28" width="13.5546875" style="162" customWidth="1"/>
    <col min="29" max="62" width="9.109375" style="3"/>
    <col min="63" max="63" width="9.109375" style="27"/>
    <col min="64" max="16384" width="9.109375" style="3"/>
  </cols>
  <sheetData>
    <row r="1" spans="3:63" ht="13.5" customHeight="1" outlineLevel="1">
      <c r="C1" s="153" t="s">
        <v>46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53" t="s">
        <v>47</v>
      </c>
      <c r="P1" s="102"/>
      <c r="Q1" s="102"/>
      <c r="R1" s="102"/>
      <c r="S1" s="102"/>
      <c r="T1" s="103"/>
      <c r="U1" s="102"/>
      <c r="V1" s="104"/>
      <c r="W1" s="105"/>
      <c r="X1" s="105"/>
      <c r="Y1" s="102"/>
      <c r="Z1" s="102"/>
      <c r="AA1" s="102"/>
      <c r="AB1" s="156"/>
      <c r="AC1" s="102"/>
      <c r="AD1" s="102"/>
      <c r="AE1" s="102"/>
      <c r="AF1" s="102"/>
      <c r="AG1" s="110"/>
    </row>
    <row r="2" spans="3:63" ht="13.5" customHeight="1" outlineLevel="1"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3"/>
      <c r="U2" s="102"/>
      <c r="V2" s="104"/>
      <c r="W2" s="105"/>
      <c r="X2" s="105"/>
      <c r="Y2" s="102"/>
      <c r="Z2" s="102"/>
      <c r="AA2" s="102"/>
      <c r="AB2" s="156"/>
      <c r="AC2" s="102"/>
      <c r="AD2" s="102"/>
      <c r="AE2" s="102"/>
      <c r="AF2" s="102"/>
      <c r="AG2" s="110"/>
    </row>
    <row r="3" spans="3:63" s="91" customFormat="1" ht="13.5" customHeight="1" outlineLevel="1">
      <c r="C3" s="114" t="s">
        <v>31</v>
      </c>
      <c r="D3" s="115" t="s">
        <v>25</v>
      </c>
      <c r="E3" s="115" t="s">
        <v>0</v>
      </c>
      <c r="F3" s="115" t="s">
        <v>7</v>
      </c>
      <c r="G3" s="115" t="s">
        <v>8</v>
      </c>
      <c r="H3" s="115" t="s">
        <v>32</v>
      </c>
      <c r="I3" s="115" t="s">
        <v>26</v>
      </c>
      <c r="J3" s="115" t="s">
        <v>33</v>
      </c>
      <c r="K3" s="115" t="s">
        <v>34</v>
      </c>
      <c r="L3" s="115" t="s">
        <v>24</v>
      </c>
      <c r="M3" s="116" t="s">
        <v>27</v>
      </c>
      <c r="N3" s="106"/>
      <c r="O3" s="132" t="s">
        <v>50</v>
      </c>
      <c r="P3" s="132" t="s">
        <v>24</v>
      </c>
      <c r="Q3" s="132" t="s">
        <v>25</v>
      </c>
      <c r="R3" s="132"/>
      <c r="S3" s="132" t="s">
        <v>0</v>
      </c>
      <c r="T3" s="132" t="s">
        <v>7</v>
      </c>
      <c r="U3" s="132" t="s">
        <v>8</v>
      </c>
      <c r="V3" s="132" t="s">
        <v>26</v>
      </c>
      <c r="W3" s="132" t="s">
        <v>32</v>
      </c>
      <c r="X3" s="132" t="s">
        <v>27</v>
      </c>
      <c r="Y3" s="132" t="s">
        <v>51</v>
      </c>
      <c r="Z3" s="132" t="s">
        <v>19</v>
      </c>
      <c r="AA3" s="132"/>
      <c r="AB3" s="157" t="s">
        <v>34</v>
      </c>
      <c r="AC3" s="106"/>
      <c r="AD3" s="106"/>
      <c r="AE3" s="106"/>
      <c r="AF3" s="106"/>
      <c r="AG3" s="111"/>
      <c r="BK3" s="92"/>
    </row>
    <row r="4" spans="3:63" s="91" customFormat="1" ht="13.5" customHeight="1" outlineLevel="1">
      <c r="C4" s="117" t="s">
        <v>68</v>
      </c>
      <c r="D4" s="99" t="s">
        <v>57</v>
      </c>
      <c r="E4" s="98">
        <v>2.2999999999999998</v>
      </c>
      <c r="F4" s="98">
        <v>483</v>
      </c>
      <c r="G4" s="98">
        <v>0</v>
      </c>
      <c r="H4" s="98">
        <v>1672</v>
      </c>
      <c r="I4" s="98">
        <v>1</v>
      </c>
      <c r="J4" s="98" t="s">
        <v>35</v>
      </c>
      <c r="K4" s="98" t="s">
        <v>35</v>
      </c>
      <c r="L4" s="100" t="s">
        <v>69</v>
      </c>
      <c r="M4" s="100" t="s">
        <v>56</v>
      </c>
      <c r="N4" s="106"/>
      <c r="O4" s="173" t="s">
        <v>67</v>
      </c>
      <c r="P4" s="174" t="s">
        <v>65</v>
      </c>
      <c r="Q4" s="174" t="s">
        <v>66</v>
      </c>
      <c r="R4" s="175">
        <v>8</v>
      </c>
      <c r="S4" s="175">
        <v>8</v>
      </c>
      <c r="T4" s="175">
        <v>936</v>
      </c>
      <c r="U4" s="176">
        <v>0</v>
      </c>
      <c r="V4" s="177">
        <v>1</v>
      </c>
      <c r="W4" s="177">
        <v>11625</v>
      </c>
      <c r="X4" s="177" t="s">
        <v>64</v>
      </c>
      <c r="Y4" s="178">
        <v>44248</v>
      </c>
      <c r="Z4" s="149"/>
      <c r="AA4" s="149"/>
      <c r="AB4" s="158" t="s">
        <v>52</v>
      </c>
      <c r="AC4" s="106"/>
      <c r="AD4" s="106"/>
      <c r="AE4" s="106"/>
      <c r="AF4" s="106"/>
      <c r="AG4" s="111"/>
      <c r="BK4" s="92"/>
    </row>
    <row r="5" spans="3:63" s="91" customFormat="1" ht="13.5" customHeight="1" outlineLevel="1">
      <c r="C5" s="117" t="s">
        <v>58</v>
      </c>
      <c r="D5" s="99" t="s">
        <v>57</v>
      </c>
      <c r="E5" s="98">
        <v>2.2999999999999998</v>
      </c>
      <c r="F5" s="98">
        <v>1219</v>
      </c>
      <c r="G5" s="98">
        <v>0</v>
      </c>
      <c r="H5" s="98">
        <v>9430</v>
      </c>
      <c r="I5" s="98">
        <v>1</v>
      </c>
      <c r="J5" s="98" t="s">
        <v>35</v>
      </c>
      <c r="K5" s="98" t="s">
        <v>35</v>
      </c>
      <c r="L5" s="100">
        <v>3994581</v>
      </c>
      <c r="M5" s="118" t="s">
        <v>56</v>
      </c>
      <c r="N5" s="106"/>
      <c r="O5" s="173" t="s">
        <v>61</v>
      </c>
      <c r="P5" s="174" t="s">
        <v>63</v>
      </c>
      <c r="Q5" s="174" t="s">
        <v>55</v>
      </c>
      <c r="R5" s="175">
        <v>4</v>
      </c>
      <c r="S5" s="175">
        <v>4</v>
      </c>
      <c r="T5" s="176">
        <v>110</v>
      </c>
      <c r="U5" s="177">
        <v>0</v>
      </c>
      <c r="V5" s="177">
        <v>1</v>
      </c>
      <c r="W5" s="177">
        <v>238</v>
      </c>
      <c r="X5" s="174" t="s">
        <v>64</v>
      </c>
      <c r="Y5" s="178">
        <v>44248</v>
      </c>
      <c r="AB5" s="159"/>
      <c r="AC5" s="106"/>
      <c r="AD5" s="106"/>
      <c r="AE5" s="106"/>
      <c r="AF5" s="106"/>
      <c r="AG5" s="111"/>
      <c r="BK5" s="92"/>
    </row>
    <row r="6" spans="3:63" s="91" customFormat="1" ht="13.5" customHeight="1" outlineLevel="1">
      <c r="C6" s="117" t="s">
        <v>59</v>
      </c>
      <c r="D6" s="99" t="s">
        <v>57</v>
      </c>
      <c r="E6" s="98">
        <v>2.2999999999999998</v>
      </c>
      <c r="F6" s="98">
        <v>1219</v>
      </c>
      <c r="G6" s="98">
        <v>0</v>
      </c>
      <c r="H6" s="98">
        <v>9485</v>
      </c>
      <c r="I6" s="98">
        <v>1</v>
      </c>
      <c r="J6" s="98" t="s">
        <v>35</v>
      </c>
      <c r="K6" s="98" t="s">
        <v>35</v>
      </c>
      <c r="L6" s="100">
        <v>3992852</v>
      </c>
      <c r="M6" s="118" t="s">
        <v>56</v>
      </c>
      <c r="N6" s="106"/>
      <c r="O6" s="173" t="s">
        <v>62</v>
      </c>
      <c r="P6" s="174" t="s">
        <v>63</v>
      </c>
      <c r="Q6" s="174" t="s">
        <v>55</v>
      </c>
      <c r="R6" s="175">
        <v>4</v>
      </c>
      <c r="S6" s="175">
        <v>4</v>
      </c>
      <c r="T6" s="176">
        <v>110</v>
      </c>
      <c r="U6" s="177">
        <v>0</v>
      </c>
      <c r="V6" s="177">
        <v>1</v>
      </c>
      <c r="W6" s="177">
        <v>231</v>
      </c>
      <c r="X6" s="174" t="s">
        <v>64</v>
      </c>
      <c r="Y6" s="178">
        <v>44248</v>
      </c>
      <c r="Z6" s="106"/>
      <c r="AA6" s="106"/>
      <c r="AB6" s="160"/>
      <c r="AC6" s="106"/>
      <c r="AD6" s="106"/>
      <c r="AE6" s="106"/>
      <c r="AF6" s="106"/>
      <c r="AG6" s="111"/>
      <c r="BK6" s="92"/>
    </row>
    <row r="7" spans="3:63" s="91" customFormat="1" ht="13.5" customHeight="1" outlineLevel="1">
      <c r="C7" s="117" t="s">
        <v>60</v>
      </c>
      <c r="D7" s="99" t="s">
        <v>57</v>
      </c>
      <c r="E7" s="98">
        <v>2.2999999999999998</v>
      </c>
      <c r="F7" s="98">
        <v>1219</v>
      </c>
      <c r="G7" s="98">
        <v>0</v>
      </c>
      <c r="H7" s="98">
        <v>9635</v>
      </c>
      <c r="I7" s="98">
        <v>1</v>
      </c>
      <c r="J7" s="98" t="s">
        <v>35</v>
      </c>
      <c r="K7" s="98" t="s">
        <v>35</v>
      </c>
      <c r="L7" s="100">
        <v>3992851</v>
      </c>
      <c r="M7" s="118" t="s">
        <v>56</v>
      </c>
      <c r="N7" s="106"/>
      <c r="O7" s="106"/>
      <c r="P7" s="106"/>
      <c r="Q7" s="106"/>
      <c r="R7" s="106"/>
      <c r="S7" s="106"/>
      <c r="T7" s="107"/>
      <c r="U7" s="106"/>
      <c r="V7" s="108"/>
      <c r="W7" s="109"/>
      <c r="X7" s="109"/>
      <c r="Y7" s="106"/>
      <c r="Z7" s="106"/>
      <c r="AA7" s="106"/>
      <c r="AB7" s="160"/>
      <c r="AC7" s="106"/>
      <c r="AD7" s="106"/>
      <c r="AE7" s="106"/>
      <c r="AF7" s="106"/>
      <c r="AG7" s="111"/>
      <c r="BK7" s="92"/>
    </row>
    <row r="8" spans="3:63" s="91" customFormat="1" ht="13.5" customHeight="1" outlineLevel="1">
      <c r="C8" s="119"/>
      <c r="D8" s="120"/>
      <c r="E8" s="121"/>
      <c r="F8" s="121"/>
      <c r="G8" s="121"/>
      <c r="H8" s="121"/>
      <c r="I8" s="121"/>
      <c r="J8" s="121"/>
      <c r="K8" s="121"/>
      <c r="L8" s="122"/>
      <c r="M8" s="123"/>
      <c r="N8" s="106"/>
      <c r="O8" s="106"/>
      <c r="P8" s="106"/>
      <c r="Q8" s="106"/>
      <c r="R8" s="106"/>
      <c r="S8" s="106"/>
      <c r="T8" s="107"/>
      <c r="U8" s="106"/>
      <c r="V8" s="108"/>
      <c r="W8" s="109"/>
      <c r="X8" s="109"/>
      <c r="Y8" s="106"/>
      <c r="Z8" s="106"/>
      <c r="AA8" s="106"/>
      <c r="AB8" s="160"/>
      <c r="AC8" s="106"/>
      <c r="AD8" s="106"/>
      <c r="AE8" s="106"/>
      <c r="AF8" s="106"/>
      <c r="AG8" s="111"/>
      <c r="BK8" s="92"/>
    </row>
    <row r="9" spans="3:63" s="91" customFormat="1" ht="13.5" customHeight="1" outlineLevel="1">
      <c r="C9" s="98"/>
      <c r="D9" s="99"/>
      <c r="E9" s="98"/>
      <c r="F9" s="98"/>
      <c r="G9" s="169"/>
      <c r="H9" s="98"/>
      <c r="I9" s="98"/>
      <c r="J9" s="98"/>
      <c r="K9" s="98"/>
      <c r="L9" s="100"/>
      <c r="M9" s="100"/>
      <c r="N9" s="106"/>
      <c r="O9" s="106"/>
      <c r="P9" s="106"/>
      <c r="Q9" s="106"/>
      <c r="R9" s="106"/>
      <c r="S9" s="106"/>
      <c r="T9" s="107"/>
      <c r="U9" s="106"/>
      <c r="V9" s="108"/>
      <c r="W9" s="109"/>
      <c r="X9" s="109"/>
      <c r="Y9" s="106"/>
      <c r="Z9" s="106"/>
      <c r="AA9" s="106"/>
      <c r="AB9" s="160"/>
      <c r="AC9" s="106"/>
      <c r="AD9" s="106"/>
      <c r="AE9" s="106"/>
      <c r="AF9" s="106"/>
      <c r="AG9" s="111"/>
      <c r="BK9" s="92"/>
    </row>
    <row r="10" spans="3:63" s="91" customFormat="1" ht="13.5" customHeight="1" outlineLevel="1">
      <c r="C10" s="124" t="s">
        <v>19</v>
      </c>
      <c r="D10" s="125" t="s">
        <v>20</v>
      </c>
      <c r="E10" s="125" t="s">
        <v>21</v>
      </c>
      <c r="F10" s="125" t="s">
        <v>18</v>
      </c>
      <c r="G10" s="170" t="s">
        <v>22</v>
      </c>
      <c r="H10" s="125" t="s">
        <v>23</v>
      </c>
      <c r="I10" s="126" t="s">
        <v>28</v>
      </c>
      <c r="J10" s="98"/>
      <c r="K10" s="98"/>
      <c r="L10" s="100"/>
      <c r="M10" s="100"/>
      <c r="N10" s="106"/>
      <c r="O10" s="138" t="s">
        <v>19</v>
      </c>
      <c r="P10" s="139" t="s">
        <v>21</v>
      </c>
      <c r="Q10" s="139" t="s">
        <v>20</v>
      </c>
      <c r="R10" s="139" t="s">
        <v>18</v>
      </c>
      <c r="S10" s="139" t="s">
        <v>22</v>
      </c>
      <c r="T10" s="140" t="s">
        <v>23</v>
      </c>
      <c r="U10" s="139" t="s">
        <v>48</v>
      </c>
      <c r="V10" s="141" t="s">
        <v>49</v>
      </c>
      <c r="W10" s="135"/>
      <c r="X10" s="109"/>
      <c r="Y10" s="106"/>
      <c r="Z10" s="106"/>
      <c r="AA10" s="106"/>
      <c r="AB10" s="160"/>
      <c r="AC10" s="106"/>
      <c r="AD10" s="106"/>
      <c r="AE10" s="106"/>
      <c r="AF10" s="106"/>
      <c r="AG10" s="111"/>
      <c r="BK10" s="92"/>
    </row>
    <row r="11" spans="3:63" s="22" customFormat="1" ht="13.5" customHeight="1" outlineLevel="1">
      <c r="C11" s="127" t="str">
        <f t="shared" ref="C11:D15" si="0">C4</f>
        <v>TP211H003603</v>
      </c>
      <c r="D11" s="112" t="str">
        <f t="shared" si="0"/>
        <v>JSH440W-OP</v>
      </c>
      <c r="E11" s="113" t="str">
        <f t="shared" ref="E11:F15" si="1">L4</f>
        <v>3913582</v>
      </c>
      <c r="F11" s="113" t="str">
        <f t="shared" si="1"/>
        <v>CSVC</v>
      </c>
      <c r="G11" s="171">
        <f t="shared" ref="G11:H15" si="2">E4</f>
        <v>2.2999999999999998</v>
      </c>
      <c r="H11" s="113">
        <f t="shared" si="2"/>
        <v>483</v>
      </c>
      <c r="I11" s="128">
        <f>H4</f>
        <v>1672</v>
      </c>
      <c r="J11" s="101"/>
      <c r="K11" s="101"/>
      <c r="L11" s="97"/>
      <c r="M11" s="97"/>
      <c r="N11" s="102"/>
      <c r="O11" s="142" t="str">
        <f t="shared" ref="O11:Q13" si="3">O4</f>
        <v>HTV0402/21</v>
      </c>
      <c r="P11" s="133" t="str">
        <f t="shared" si="3"/>
        <v>T029550</v>
      </c>
      <c r="Q11" s="133" t="str">
        <f t="shared" si="3"/>
        <v>SPHC</v>
      </c>
      <c r="R11" s="133" t="str">
        <f>X4</f>
        <v>CSC</v>
      </c>
      <c r="S11" s="136">
        <f t="shared" ref="S11:T13" si="4">S4</f>
        <v>8</v>
      </c>
      <c r="T11" s="134">
        <f t="shared" si="4"/>
        <v>936</v>
      </c>
      <c r="U11" s="137">
        <f>W4</f>
        <v>11625</v>
      </c>
      <c r="V11" s="143">
        <f>U11</f>
        <v>11625</v>
      </c>
      <c r="W11" s="135"/>
      <c r="X11" s="105"/>
      <c r="Y11" s="102"/>
      <c r="Z11" s="102"/>
      <c r="AA11" s="102"/>
      <c r="AB11" s="156"/>
      <c r="AC11" s="102"/>
      <c r="AD11" s="102"/>
      <c r="AE11" s="102"/>
      <c r="AF11" s="102"/>
      <c r="AG11" s="96"/>
      <c r="BK11" s="90"/>
    </row>
    <row r="12" spans="3:63" s="22" customFormat="1" ht="13.5" customHeight="1" outlineLevel="1">
      <c r="C12" s="127" t="str">
        <f t="shared" si="0"/>
        <v>TP212H000141</v>
      </c>
      <c r="D12" s="112" t="str">
        <f t="shared" si="0"/>
        <v>JSH440W-OP</v>
      </c>
      <c r="E12" s="113">
        <f t="shared" si="1"/>
        <v>3994581</v>
      </c>
      <c r="F12" s="113" t="str">
        <f t="shared" si="1"/>
        <v>CSVC</v>
      </c>
      <c r="G12" s="171">
        <f t="shared" si="2"/>
        <v>2.2999999999999998</v>
      </c>
      <c r="H12" s="113">
        <f t="shared" si="2"/>
        <v>1219</v>
      </c>
      <c r="I12" s="128">
        <f>H5</f>
        <v>9430</v>
      </c>
      <c r="J12" s="101"/>
      <c r="K12" s="101"/>
      <c r="L12" s="97"/>
      <c r="M12" s="97"/>
      <c r="N12" s="102"/>
      <c r="O12" s="142" t="str">
        <f t="shared" si="3"/>
        <v>AHTV2195/20-D2-09</v>
      </c>
      <c r="P12" s="133" t="str">
        <f t="shared" si="3"/>
        <v>V261980</v>
      </c>
      <c r="Q12" s="133" t="str">
        <f t="shared" si="3"/>
        <v>JSH270C-OP</v>
      </c>
      <c r="R12" s="133" t="str">
        <f>X5</f>
        <v>CSC</v>
      </c>
      <c r="S12" s="136">
        <f t="shared" si="4"/>
        <v>4</v>
      </c>
      <c r="T12" s="134">
        <f t="shared" si="4"/>
        <v>110</v>
      </c>
      <c r="U12" s="137">
        <f>W5</f>
        <v>238</v>
      </c>
      <c r="V12" s="143">
        <f>U12</f>
        <v>238</v>
      </c>
      <c r="W12" s="135"/>
      <c r="X12" s="105"/>
      <c r="Y12" s="102"/>
      <c r="Z12" s="102"/>
      <c r="AA12" s="102"/>
      <c r="AB12" s="156"/>
      <c r="AC12" s="102"/>
      <c r="AD12" s="102"/>
      <c r="AE12" s="102"/>
      <c r="AF12" s="102"/>
      <c r="AG12" s="96"/>
      <c r="BK12" s="90"/>
    </row>
    <row r="13" spans="3:63" s="22" customFormat="1" ht="13.5" customHeight="1" outlineLevel="1">
      <c r="C13" s="127" t="str">
        <f t="shared" si="0"/>
        <v>TP212H000143</v>
      </c>
      <c r="D13" s="112" t="str">
        <f t="shared" si="0"/>
        <v>JSH440W-OP</v>
      </c>
      <c r="E13" s="113">
        <f t="shared" si="1"/>
        <v>3992852</v>
      </c>
      <c r="F13" s="113" t="str">
        <f t="shared" si="1"/>
        <v>CSVC</v>
      </c>
      <c r="G13" s="171">
        <f t="shared" si="2"/>
        <v>2.2999999999999998</v>
      </c>
      <c r="H13" s="113">
        <f t="shared" si="2"/>
        <v>1219</v>
      </c>
      <c r="I13" s="128">
        <f>H6</f>
        <v>9485</v>
      </c>
      <c r="J13" s="101"/>
      <c r="K13" s="101"/>
      <c r="L13" s="97"/>
      <c r="M13" s="97"/>
      <c r="N13" s="102"/>
      <c r="O13" s="142" t="str">
        <f t="shared" si="3"/>
        <v>AHTV2195/20-D2-10</v>
      </c>
      <c r="P13" s="133" t="str">
        <f t="shared" si="3"/>
        <v>V261980</v>
      </c>
      <c r="Q13" s="133" t="str">
        <f t="shared" si="3"/>
        <v>JSH270C-OP</v>
      </c>
      <c r="R13" s="133" t="str">
        <f>X6</f>
        <v>CSC</v>
      </c>
      <c r="S13" s="136">
        <f t="shared" si="4"/>
        <v>4</v>
      </c>
      <c r="T13" s="134">
        <f t="shared" si="4"/>
        <v>110</v>
      </c>
      <c r="U13" s="137">
        <f>W6</f>
        <v>231</v>
      </c>
      <c r="V13" s="143">
        <f>U13</f>
        <v>231</v>
      </c>
      <c r="W13" s="135"/>
      <c r="X13" s="105"/>
      <c r="Y13" s="102"/>
      <c r="Z13" s="102"/>
      <c r="AA13" s="102"/>
      <c r="AB13" s="156"/>
      <c r="AC13" s="102"/>
      <c r="AD13" s="102"/>
      <c r="AE13" s="102"/>
      <c r="AF13" s="102"/>
      <c r="AG13" s="96"/>
      <c r="BK13" s="90"/>
    </row>
    <row r="14" spans="3:63" s="22" customFormat="1" ht="13.5" customHeight="1" outlineLevel="1">
      <c r="C14" s="127" t="str">
        <f t="shared" si="0"/>
        <v>TP212H000144</v>
      </c>
      <c r="D14" s="112" t="str">
        <f t="shared" si="0"/>
        <v>JSH440W-OP</v>
      </c>
      <c r="E14" s="113">
        <f t="shared" si="1"/>
        <v>3992851</v>
      </c>
      <c r="F14" s="113" t="str">
        <f t="shared" si="1"/>
        <v>CSVC</v>
      </c>
      <c r="G14" s="171">
        <f t="shared" si="2"/>
        <v>2.2999999999999998</v>
      </c>
      <c r="H14" s="113">
        <f t="shared" si="2"/>
        <v>1219</v>
      </c>
      <c r="I14" s="128">
        <f>H7</f>
        <v>9635</v>
      </c>
      <c r="J14" s="101"/>
      <c r="K14" s="101"/>
      <c r="L14" s="97"/>
      <c r="M14" s="97"/>
      <c r="N14" s="102"/>
      <c r="O14" s="142"/>
      <c r="P14" s="133"/>
      <c r="Q14" s="133"/>
      <c r="R14" s="133"/>
      <c r="S14" s="133"/>
      <c r="T14" s="134"/>
      <c r="U14" s="133"/>
      <c r="V14" s="143"/>
      <c r="W14" s="135"/>
      <c r="X14" s="105"/>
      <c r="Y14" s="102"/>
      <c r="Z14" s="102"/>
      <c r="AA14" s="102"/>
      <c r="AB14" s="156"/>
      <c r="AC14" s="102"/>
      <c r="AD14" s="102"/>
      <c r="AE14" s="102"/>
      <c r="AF14" s="102"/>
      <c r="AG14" s="96"/>
      <c r="BK14" s="90"/>
    </row>
    <row r="15" spans="3:63" s="22" customFormat="1" ht="13.5" customHeight="1" outlineLevel="1">
      <c r="C15" s="129">
        <f t="shared" si="0"/>
        <v>0</v>
      </c>
      <c r="D15" s="130">
        <f t="shared" si="0"/>
        <v>0</v>
      </c>
      <c r="E15" s="131">
        <f t="shared" si="1"/>
        <v>0</v>
      </c>
      <c r="F15" s="131">
        <f t="shared" si="1"/>
        <v>0</v>
      </c>
      <c r="G15" s="172">
        <f t="shared" si="2"/>
        <v>0</v>
      </c>
      <c r="H15" s="131">
        <f t="shared" si="2"/>
        <v>0</v>
      </c>
      <c r="I15" s="128">
        <f>H8</f>
        <v>0</v>
      </c>
      <c r="J15" s="101"/>
      <c r="K15" s="101"/>
      <c r="L15" s="97"/>
      <c r="M15" s="97"/>
      <c r="N15" s="102"/>
      <c r="O15" s="144"/>
      <c r="P15" s="145"/>
      <c r="Q15" s="145"/>
      <c r="R15" s="145"/>
      <c r="S15" s="145"/>
      <c r="T15" s="146"/>
      <c r="U15" s="145"/>
      <c r="V15" s="147"/>
      <c r="W15" s="135"/>
      <c r="X15" s="105"/>
      <c r="Y15" s="102"/>
      <c r="Z15" s="102"/>
      <c r="AA15" s="102"/>
      <c r="AB15" s="156"/>
      <c r="AC15" s="102"/>
      <c r="AD15" s="102"/>
      <c r="AE15" s="102"/>
      <c r="AF15" s="102"/>
      <c r="AG15" s="96"/>
      <c r="BK15" s="90"/>
    </row>
    <row r="16" spans="3:63" s="22" customFormat="1" ht="14.4">
      <c r="C16" s="93"/>
      <c r="D16" s="93"/>
      <c r="E16" s="94"/>
      <c r="F16" s="94"/>
      <c r="G16" s="94"/>
      <c r="H16" s="94"/>
      <c r="I16" s="95"/>
      <c r="J16" s="86"/>
      <c r="K16" s="86"/>
      <c r="L16" s="96"/>
      <c r="M16" s="96"/>
      <c r="T16" s="87"/>
      <c r="V16" s="88"/>
      <c r="W16" s="89"/>
      <c r="AB16" s="161"/>
      <c r="BK16" s="90"/>
    </row>
    <row r="17" spans="3:63" s="22" customFormat="1" ht="14.4">
      <c r="C17" s="93"/>
      <c r="D17" s="93"/>
      <c r="E17" s="94"/>
      <c r="F17" s="94"/>
      <c r="G17" s="94"/>
      <c r="H17" s="94"/>
      <c r="I17" s="95"/>
      <c r="J17" s="86"/>
      <c r="K17" s="86"/>
      <c r="L17" s="96"/>
      <c r="M17" s="96"/>
      <c r="T17" s="87"/>
      <c r="V17" s="88"/>
      <c r="W17" s="89"/>
      <c r="X17" s="89"/>
      <c r="AB17" s="161"/>
      <c r="BK17" s="90"/>
    </row>
    <row r="18" spans="3:63" ht="22.8">
      <c r="H18" s="2" t="s">
        <v>2</v>
      </c>
      <c r="I18" s="2" t="s">
        <v>1</v>
      </c>
      <c r="J18" s="2"/>
      <c r="K18" s="2"/>
      <c r="L18" s="2"/>
      <c r="M18" s="1"/>
      <c r="N18" s="23" t="s">
        <v>3</v>
      </c>
      <c r="O18" s="148">
        <v>1219</v>
      </c>
      <c r="P18" s="24"/>
      <c r="Q18" s="198" t="s">
        <v>4</v>
      </c>
      <c r="R18" s="198"/>
      <c r="T18" s="3"/>
    </row>
    <row r="19" spans="3:63" s="65" customFormat="1" ht="17.7" hidden="1" customHeight="1" outlineLevel="1">
      <c r="C19" s="78">
        <f>I31</f>
        <v>460</v>
      </c>
      <c r="D19" s="79" t="str">
        <f>J31</f>
        <v>C</v>
      </c>
      <c r="E19" s="80">
        <f>H31</f>
        <v>7</v>
      </c>
      <c r="F19" s="78">
        <f>I32</f>
        <v>268</v>
      </c>
      <c r="G19" s="79" t="str">
        <f>J32</f>
        <v>C</v>
      </c>
      <c r="H19" s="80">
        <f>H32</f>
        <v>3</v>
      </c>
      <c r="I19" s="78">
        <f>I33</f>
        <v>210</v>
      </c>
      <c r="J19" s="79" t="str">
        <f>J33</f>
        <v>C</v>
      </c>
      <c r="K19" s="80">
        <f>H33</f>
        <v>1</v>
      </c>
      <c r="L19" s="78">
        <f>I34</f>
        <v>166</v>
      </c>
      <c r="M19" s="79" t="str">
        <f>J34</f>
        <v>C</v>
      </c>
      <c r="N19" s="80">
        <f>H34</f>
        <v>3</v>
      </c>
      <c r="O19" s="78">
        <f>I35</f>
        <v>240</v>
      </c>
      <c r="P19" s="79" t="str">
        <f>J35</f>
        <v>C</v>
      </c>
      <c r="Q19" s="80">
        <f>H35</f>
        <v>0</v>
      </c>
      <c r="R19" s="78">
        <f>I36</f>
        <v>0</v>
      </c>
      <c r="S19" s="79">
        <f>J36</f>
        <v>0</v>
      </c>
      <c r="T19" s="80">
        <f>H36</f>
        <v>0</v>
      </c>
      <c r="U19" s="78">
        <f>I37</f>
        <v>0</v>
      </c>
      <c r="V19" s="79">
        <f>J37</f>
        <v>0</v>
      </c>
      <c r="W19" s="80">
        <f>H37</f>
        <v>0</v>
      </c>
      <c r="X19" s="66"/>
      <c r="Y19" s="66"/>
      <c r="Z19" s="66"/>
      <c r="AA19" s="66"/>
      <c r="AB19" s="163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8"/>
    </row>
    <row r="20" spans="3:63" s="65" customFormat="1" ht="17.7" hidden="1" customHeight="1" outlineLevel="1">
      <c r="C20" s="78">
        <f>I38</f>
        <v>0</v>
      </c>
      <c r="D20" s="79">
        <f>J38</f>
        <v>0</v>
      </c>
      <c r="E20" s="80">
        <f>H38</f>
        <v>0</v>
      </c>
      <c r="F20" s="78">
        <f>I39</f>
        <v>0</v>
      </c>
      <c r="G20" s="79">
        <f>J39</f>
        <v>0</v>
      </c>
      <c r="H20" s="80">
        <f>H39</f>
        <v>0</v>
      </c>
      <c r="I20" s="78">
        <f>I40</f>
        <v>0</v>
      </c>
      <c r="J20" s="79">
        <f>J40</f>
        <v>0</v>
      </c>
      <c r="K20" s="80">
        <f>H40</f>
        <v>0</v>
      </c>
      <c r="L20" s="78">
        <f>I41</f>
        <v>0</v>
      </c>
      <c r="M20" s="79">
        <f>J41</f>
        <v>0</v>
      </c>
      <c r="N20" s="80">
        <f>H41</f>
        <v>0</v>
      </c>
      <c r="O20" s="78">
        <f>I42</f>
        <v>0</v>
      </c>
      <c r="P20" s="79">
        <f>J42</f>
        <v>0</v>
      </c>
      <c r="Q20" s="80">
        <f>H42</f>
        <v>0</v>
      </c>
      <c r="R20" s="78">
        <f>I43</f>
        <v>0</v>
      </c>
      <c r="S20" s="79">
        <f>J43</f>
        <v>0</v>
      </c>
      <c r="T20" s="80">
        <f>H43</f>
        <v>0</v>
      </c>
      <c r="U20" s="78">
        <f>I44</f>
        <v>0</v>
      </c>
      <c r="V20" s="79">
        <f>J44</f>
        <v>0</v>
      </c>
      <c r="W20" s="80">
        <f>H44</f>
        <v>0</v>
      </c>
      <c r="X20" s="66"/>
      <c r="Y20" s="66"/>
      <c r="Z20" s="66"/>
      <c r="AA20" s="66"/>
      <c r="AB20" s="163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8"/>
    </row>
    <row r="21" spans="3:63" s="65" customFormat="1" ht="17.7" hidden="1" customHeight="1" outlineLevel="1">
      <c r="C21" s="78">
        <f>I45</f>
        <v>0</v>
      </c>
      <c r="D21" s="79">
        <f>J45</f>
        <v>0</v>
      </c>
      <c r="E21" s="80">
        <f>H45</f>
        <v>0</v>
      </c>
      <c r="F21" s="78">
        <f>I46</f>
        <v>0</v>
      </c>
      <c r="G21" s="79">
        <f>J46</f>
        <v>0</v>
      </c>
      <c r="H21" s="80">
        <f>H46</f>
        <v>0</v>
      </c>
      <c r="I21" s="78">
        <f>I47</f>
        <v>0</v>
      </c>
      <c r="J21" s="79">
        <f>J47</f>
        <v>0</v>
      </c>
      <c r="K21" s="80">
        <f>H47</f>
        <v>0</v>
      </c>
      <c r="L21" s="78">
        <f>I48</f>
        <v>0</v>
      </c>
      <c r="M21" s="79">
        <f>J48</f>
        <v>0</v>
      </c>
      <c r="N21" s="80">
        <f>H48</f>
        <v>0</v>
      </c>
      <c r="O21" s="78">
        <f>I49</f>
        <v>0</v>
      </c>
      <c r="P21" s="79">
        <f>J49</f>
        <v>0</v>
      </c>
      <c r="Q21" s="80">
        <f>H49</f>
        <v>0</v>
      </c>
      <c r="R21" s="78">
        <f>I50</f>
        <v>0</v>
      </c>
      <c r="S21" s="79">
        <f>J50</f>
        <v>0</v>
      </c>
      <c r="T21" s="80">
        <f>H50</f>
        <v>0</v>
      </c>
      <c r="U21" s="78">
        <f>I51</f>
        <v>0</v>
      </c>
      <c r="V21" s="79">
        <f>J51</f>
        <v>0</v>
      </c>
      <c r="W21" s="80">
        <f>H51</f>
        <v>0</v>
      </c>
      <c r="X21" s="66"/>
      <c r="Y21" s="66"/>
      <c r="Z21" s="66"/>
      <c r="AA21" s="66"/>
      <c r="AB21" s="163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8"/>
    </row>
    <row r="22" spans="3:63" s="65" customFormat="1" ht="17.7" hidden="1" customHeight="1" outlineLevel="1">
      <c r="C22" s="78">
        <f>I52</f>
        <v>0</v>
      </c>
      <c r="D22" s="79">
        <f>J52</f>
        <v>0</v>
      </c>
      <c r="E22" s="80">
        <f>H52</f>
        <v>0</v>
      </c>
      <c r="F22" s="78">
        <f>I53</f>
        <v>0</v>
      </c>
      <c r="G22" s="79">
        <f>J53</f>
        <v>0</v>
      </c>
      <c r="H22" s="80">
        <f>H53</f>
        <v>0</v>
      </c>
      <c r="I22" s="78">
        <f>I54</f>
        <v>0</v>
      </c>
      <c r="J22" s="79">
        <f>J54</f>
        <v>0</v>
      </c>
      <c r="K22" s="80">
        <f>H54</f>
        <v>0</v>
      </c>
      <c r="L22" s="78">
        <f>I55</f>
        <v>0</v>
      </c>
      <c r="M22" s="79">
        <f>J55</f>
        <v>0</v>
      </c>
      <c r="N22" s="80">
        <f>H55</f>
        <v>0</v>
      </c>
      <c r="O22" s="78">
        <f>I56</f>
        <v>0</v>
      </c>
      <c r="P22" s="79">
        <f>J56</f>
        <v>0</v>
      </c>
      <c r="Q22" s="80">
        <f>H56</f>
        <v>0</v>
      </c>
      <c r="R22" s="81"/>
      <c r="S22" s="82"/>
      <c r="T22" s="83"/>
      <c r="U22" s="81"/>
      <c r="V22" s="82"/>
      <c r="W22" s="83"/>
      <c r="X22" s="66"/>
      <c r="Y22" s="66"/>
      <c r="Z22" s="66"/>
      <c r="AA22" s="66"/>
      <c r="AB22" s="163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8"/>
    </row>
    <row r="23" spans="3:63" s="65" customFormat="1" ht="17.7" customHeight="1" collapsed="1"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66"/>
      <c r="Y23" s="66"/>
      <c r="Z23" s="66"/>
      <c r="AA23" s="66"/>
      <c r="AB23" s="163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8"/>
    </row>
    <row r="24" spans="3:63" s="65" customFormat="1" ht="17.7" customHeight="1" outlineLevel="1">
      <c r="C24" s="151">
        <f>I31</f>
        <v>460</v>
      </c>
      <c r="D24" s="152">
        <f>H31</f>
        <v>7</v>
      </c>
      <c r="E24" s="151">
        <f>I32</f>
        <v>268</v>
      </c>
      <c r="F24" s="152">
        <f>H32</f>
        <v>3</v>
      </c>
      <c r="G24" s="151">
        <f>I33</f>
        <v>210</v>
      </c>
      <c r="H24" s="152">
        <f>H33</f>
        <v>1</v>
      </c>
      <c r="I24" s="151">
        <f>I34</f>
        <v>166</v>
      </c>
      <c r="J24" s="152">
        <f>H34</f>
        <v>3</v>
      </c>
      <c r="K24" s="151">
        <f>I35</f>
        <v>240</v>
      </c>
      <c r="L24" s="152">
        <f>H35</f>
        <v>0</v>
      </c>
      <c r="M24" s="151">
        <f>I36</f>
        <v>0</v>
      </c>
      <c r="N24" s="152">
        <f>H36</f>
        <v>0</v>
      </c>
      <c r="O24" s="151">
        <f>I37</f>
        <v>0</v>
      </c>
      <c r="P24" s="152">
        <f>H37</f>
        <v>0</v>
      </c>
      <c r="Q24" s="151">
        <f>I38</f>
        <v>0</v>
      </c>
      <c r="R24" s="152">
        <f>H38</f>
        <v>0</v>
      </c>
      <c r="S24" s="151">
        <f>I39</f>
        <v>0</v>
      </c>
      <c r="T24" s="152">
        <f>H39</f>
        <v>0</v>
      </c>
      <c r="U24" s="151">
        <f>I40</f>
        <v>0</v>
      </c>
      <c r="V24" s="152">
        <f>H40</f>
        <v>0</v>
      </c>
      <c r="W24" s="66"/>
      <c r="X24" s="66"/>
      <c r="Y24" s="66"/>
      <c r="Z24" s="66"/>
      <c r="AA24" s="66"/>
      <c r="AB24" s="163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8"/>
    </row>
    <row r="25" spans="3:63" s="65" customFormat="1" ht="17.7" customHeight="1" outlineLevel="1">
      <c r="C25" s="151">
        <f>I41</f>
        <v>0</v>
      </c>
      <c r="D25" s="152">
        <f>H41</f>
        <v>0</v>
      </c>
      <c r="E25" s="151">
        <f>I42</f>
        <v>0</v>
      </c>
      <c r="F25" s="152">
        <f>H42</f>
        <v>0</v>
      </c>
      <c r="G25" s="151">
        <f>I43</f>
        <v>0</v>
      </c>
      <c r="H25" s="152">
        <f>H43</f>
        <v>0</v>
      </c>
      <c r="I25" s="151">
        <f>I44</f>
        <v>0</v>
      </c>
      <c r="J25" s="152">
        <f>H44</f>
        <v>0</v>
      </c>
      <c r="K25" s="151">
        <f>I45</f>
        <v>0</v>
      </c>
      <c r="L25" s="152">
        <f>H45</f>
        <v>0</v>
      </c>
      <c r="M25" s="151">
        <f>I46</f>
        <v>0</v>
      </c>
      <c r="N25" s="152">
        <f>H46</f>
        <v>0</v>
      </c>
      <c r="O25" s="151">
        <f>I47</f>
        <v>0</v>
      </c>
      <c r="P25" s="152">
        <f>H47</f>
        <v>0</v>
      </c>
      <c r="Q25" s="151">
        <f>I48</f>
        <v>0</v>
      </c>
      <c r="R25" s="152">
        <f>H48</f>
        <v>0</v>
      </c>
      <c r="S25" s="151">
        <f>I49</f>
        <v>0</v>
      </c>
      <c r="T25" s="152">
        <f>H49</f>
        <v>0</v>
      </c>
      <c r="U25" s="151">
        <f>I50</f>
        <v>0</v>
      </c>
      <c r="V25" s="152">
        <f>H50</f>
        <v>0</v>
      </c>
      <c r="W25" s="66"/>
      <c r="X25" s="66"/>
      <c r="Y25" s="66"/>
      <c r="Z25" s="66"/>
      <c r="AA25" s="66"/>
      <c r="AB25" s="163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8"/>
    </row>
    <row r="26" spans="3:63" s="65" customFormat="1" ht="17.7" customHeight="1" outlineLevel="1">
      <c r="C26" s="151">
        <f>I51</f>
        <v>0</v>
      </c>
      <c r="D26" s="152">
        <f>H51</f>
        <v>0</v>
      </c>
      <c r="E26" s="151">
        <f>I52</f>
        <v>0</v>
      </c>
      <c r="F26" s="152">
        <f>H52</f>
        <v>0</v>
      </c>
      <c r="G26" s="151">
        <f>I53</f>
        <v>0</v>
      </c>
      <c r="H26" s="152">
        <f>H53</f>
        <v>0</v>
      </c>
      <c r="I26" s="151">
        <f>I54</f>
        <v>0</v>
      </c>
      <c r="J26" s="152">
        <f>H54</f>
        <v>0</v>
      </c>
      <c r="K26" s="151">
        <f>I55</f>
        <v>0</v>
      </c>
      <c r="L26" s="152">
        <f>H55</f>
        <v>0</v>
      </c>
      <c r="M26" s="151">
        <f>I56</f>
        <v>0</v>
      </c>
      <c r="N26" s="152">
        <f>H56</f>
        <v>0</v>
      </c>
      <c r="O26" s="151"/>
      <c r="P26" s="152"/>
      <c r="Q26" s="151"/>
      <c r="R26" s="152"/>
      <c r="S26" s="151"/>
      <c r="T26" s="152"/>
      <c r="U26" s="151"/>
      <c r="V26" s="152"/>
      <c r="W26" s="66"/>
      <c r="X26" s="66"/>
      <c r="Y26" s="66"/>
      <c r="Z26" s="66"/>
      <c r="AA26" s="66"/>
      <c r="AB26" s="163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8"/>
    </row>
    <row r="27" spans="3:63" s="65" customFormat="1" ht="17.7" customHeight="1" outlineLevel="1">
      <c r="C27" s="151"/>
      <c r="D27" s="152"/>
      <c r="E27" s="151"/>
      <c r="F27" s="152"/>
      <c r="G27" s="151"/>
      <c r="H27" s="152"/>
      <c r="I27" s="151"/>
      <c r="J27" s="152"/>
      <c r="K27" s="151"/>
      <c r="L27" s="152"/>
      <c r="M27" s="151"/>
      <c r="N27" s="152"/>
      <c r="O27" s="151"/>
      <c r="P27" s="152"/>
      <c r="Q27" s="151"/>
      <c r="R27" s="152"/>
      <c r="S27" s="151"/>
      <c r="T27" s="152"/>
      <c r="U27" s="151"/>
      <c r="V27" s="152"/>
      <c r="W27" s="66"/>
      <c r="X27" s="66"/>
      <c r="Y27" s="66"/>
      <c r="Z27" s="66"/>
      <c r="AA27" s="66"/>
      <c r="AB27" s="163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8"/>
    </row>
    <row r="28" spans="3:63" s="65" customFormat="1" ht="17.7" customHeight="1">
      <c r="F28" s="66"/>
      <c r="G28" s="66"/>
      <c r="H28" s="66"/>
      <c r="I28" s="66"/>
      <c r="J28" s="66"/>
      <c r="K28" s="66"/>
      <c r="N28" s="66"/>
      <c r="O28" s="66"/>
      <c r="P28" s="66"/>
      <c r="Q28" s="66"/>
      <c r="R28" s="66"/>
      <c r="S28" s="66"/>
      <c r="T28" s="66"/>
      <c r="U28" s="66"/>
      <c r="V28" s="67"/>
      <c r="W28" s="66"/>
      <c r="X28" s="66"/>
      <c r="Y28" s="66"/>
      <c r="Z28" s="66"/>
      <c r="AA28" s="66"/>
      <c r="AB28" s="163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8"/>
    </row>
    <row r="29" spans="3:63" s="65" customFormat="1" ht="17.7" customHeight="1">
      <c r="F29" s="66"/>
      <c r="G29" s="166" t="s">
        <v>54</v>
      </c>
      <c r="H29" s="165">
        <f>H57</f>
        <v>14</v>
      </c>
      <c r="I29" s="66"/>
      <c r="J29" s="66"/>
      <c r="K29" s="66"/>
      <c r="L29" s="165" t="s">
        <v>53</v>
      </c>
      <c r="M29" s="183">
        <f>M58</f>
        <v>-3513</v>
      </c>
      <c r="N29" s="168">
        <f>M29/O18</f>
        <v>-2.8818703855619359</v>
      </c>
      <c r="O29" s="66"/>
      <c r="P29" s="66"/>
      <c r="Q29" s="66"/>
      <c r="R29" s="66"/>
      <c r="S29" s="66"/>
      <c r="T29" s="66"/>
      <c r="U29" s="66"/>
      <c r="V29" s="67"/>
      <c r="W29" s="167">
        <f>W57</f>
        <v>-9477.648072190319</v>
      </c>
      <c r="X29" s="167">
        <f>X57</f>
        <v>-28887</v>
      </c>
      <c r="Y29" s="167">
        <f>Y57</f>
        <v>16349.380770053751</v>
      </c>
      <c r="Z29" s="167">
        <f>Z57</f>
        <v>16349.380770053751</v>
      </c>
      <c r="AA29" s="167">
        <f>AA57</f>
        <v>16349.380770053751</v>
      </c>
      <c r="AB29" s="163"/>
      <c r="AC29" s="66"/>
      <c r="AD29" s="66"/>
      <c r="AE29" s="66">
        <f t="shared" ref="AE29:AN29" si="5">AE57</f>
        <v>0</v>
      </c>
      <c r="AF29" s="66">
        <f t="shared" si="5"/>
        <v>0</v>
      </c>
      <c r="AG29" s="66">
        <f t="shared" si="5"/>
        <v>0</v>
      </c>
      <c r="AH29" s="66">
        <f t="shared" si="5"/>
        <v>0</v>
      </c>
      <c r="AI29" s="66">
        <f t="shared" si="5"/>
        <v>0</v>
      </c>
      <c r="AJ29" s="66">
        <f t="shared" si="5"/>
        <v>0</v>
      </c>
      <c r="AK29" s="66">
        <f t="shared" si="5"/>
        <v>0</v>
      </c>
      <c r="AL29" s="66">
        <f t="shared" si="5"/>
        <v>0</v>
      </c>
      <c r="AM29" s="66">
        <f t="shared" si="5"/>
        <v>0</v>
      </c>
      <c r="AN29" s="66">
        <f t="shared" si="5"/>
        <v>0</v>
      </c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8"/>
    </row>
    <row r="30" spans="3:63" s="6" customFormat="1" ht="48.6" thickBot="1">
      <c r="C30" s="4" t="s">
        <v>5</v>
      </c>
      <c r="D30" s="4" t="s">
        <v>6</v>
      </c>
      <c r="E30" s="4" t="s">
        <v>39</v>
      </c>
      <c r="F30" s="4" t="s">
        <v>40</v>
      </c>
      <c r="G30" s="4"/>
      <c r="H30" s="4" t="s">
        <v>41</v>
      </c>
      <c r="I30" s="4" t="s">
        <v>7</v>
      </c>
      <c r="J30" s="4" t="s">
        <v>8</v>
      </c>
      <c r="K30" s="4" t="s">
        <v>29</v>
      </c>
      <c r="L30" s="4" t="s">
        <v>30</v>
      </c>
      <c r="M30" s="28" t="s">
        <v>9</v>
      </c>
      <c r="N30" s="28" t="s">
        <v>42</v>
      </c>
      <c r="O30" s="4" t="s">
        <v>10</v>
      </c>
      <c r="P30" s="2" t="s">
        <v>3</v>
      </c>
      <c r="Q30" s="28" t="s">
        <v>43</v>
      </c>
      <c r="R30" s="28" t="s">
        <v>11</v>
      </c>
      <c r="S30" s="28" t="s">
        <v>12</v>
      </c>
      <c r="T30" s="29" t="s">
        <v>44</v>
      </c>
      <c r="U30" s="28" t="s">
        <v>17</v>
      </c>
      <c r="V30" s="30" t="s">
        <v>45</v>
      </c>
      <c r="W30" s="19" t="s">
        <v>16</v>
      </c>
      <c r="X30" s="20" t="s">
        <v>15</v>
      </c>
      <c r="Y30" s="20" t="s">
        <v>36</v>
      </c>
      <c r="Z30" s="20" t="s">
        <v>37</v>
      </c>
      <c r="AA30" s="20" t="s">
        <v>38</v>
      </c>
      <c r="AB30" s="193" t="s">
        <v>72</v>
      </c>
      <c r="AC30" s="20"/>
      <c r="AD30" s="20" t="s">
        <v>9</v>
      </c>
      <c r="AE30" s="20">
        <v>1</v>
      </c>
      <c r="AF30" s="20">
        <v>2</v>
      </c>
      <c r="AG30" s="20">
        <v>3</v>
      </c>
      <c r="AH30" s="20">
        <v>4</v>
      </c>
      <c r="AI30" s="20">
        <v>5</v>
      </c>
      <c r="AJ30" s="20">
        <v>6</v>
      </c>
      <c r="AK30" s="20">
        <v>7</v>
      </c>
      <c r="AL30" s="20">
        <v>8</v>
      </c>
      <c r="AM30" s="20">
        <v>9</v>
      </c>
      <c r="AN30" s="20">
        <v>10</v>
      </c>
      <c r="AO30" s="20"/>
      <c r="BK30" s="31"/>
    </row>
    <row r="31" spans="3:63" customFormat="1" ht="19.2" customHeight="1">
      <c r="C31" s="191"/>
      <c r="D31" s="8" t="s">
        <v>9</v>
      </c>
      <c r="E31" s="179">
        <f>D32</f>
        <v>5000</v>
      </c>
      <c r="F31" s="154">
        <f t="shared" ref="F31:F56" si="6">R31/$G$31</f>
        <v>1886.7924528301887</v>
      </c>
      <c r="G31" s="7">
        <v>1</v>
      </c>
      <c r="H31" s="32">
        <v>7</v>
      </c>
      <c r="I31" s="64">
        <v>460</v>
      </c>
      <c r="J31" s="64" t="s">
        <v>71</v>
      </c>
      <c r="K31" s="64"/>
      <c r="L31" s="64"/>
      <c r="M31" s="13">
        <f t="shared" ref="M31:M56" si="7">I31*H31</f>
        <v>3220</v>
      </c>
      <c r="N31" s="71">
        <f>$E31*$M31/$P31</f>
        <v>13207.547169811322</v>
      </c>
      <c r="O31" s="72">
        <f t="shared" ref="O31:O56" si="8">M31/15</f>
        <v>214.66666666666666</v>
      </c>
      <c r="P31" s="70">
        <f>O18</f>
        <v>1219</v>
      </c>
      <c r="Q31" s="10">
        <v>508</v>
      </c>
      <c r="R31" s="33">
        <f t="shared" ref="R31:R56" si="9">IFERROR(N31/H31,0)</f>
        <v>1886.7924528301887</v>
      </c>
      <c r="S31" s="34">
        <f t="shared" ref="S31:S56" si="10">SQRT(4*R31*10^9/(PI()*7850*I31)+Q31^2)</f>
        <v>960.90973171459132</v>
      </c>
      <c r="T31" s="35" t="e">
        <f t="shared" ref="T31:T56" si="11">(10^6*$R31)/($I31*$E$18*$S$18)</f>
        <v>#DIV/0!</v>
      </c>
      <c r="U31" s="11" t="str">
        <f>IF(OR($F31&lt;K31,$F31&gt;L31),"NG","OK")</f>
        <v>NG</v>
      </c>
      <c r="V31" s="36">
        <f t="shared" ref="V31:V56" si="12">IF(S31&lt;904,S31-904,IF(AND(S31&gt;904,S31&lt;1300),0,IF(S31&gt;1300,S31-1300,0)))</f>
        <v>0</v>
      </c>
      <c r="W31" s="18">
        <f t="shared" ref="W31:W56" si="13">N31+X31+AD31</f>
        <v>1207.5471698113215</v>
      </c>
      <c r="X31" s="69">
        <v>-12000</v>
      </c>
      <c r="Y31" s="69">
        <v>5049.62641272375</v>
      </c>
      <c r="Z31" s="69">
        <v>5049.62641272375</v>
      </c>
      <c r="AA31" s="69">
        <v>5049.62641272375</v>
      </c>
      <c r="AB31" s="162">
        <f t="shared" ref="AB31:AB36" si="14">W31/Y31</f>
        <v>0.23913594216962578</v>
      </c>
      <c r="AC31" s="181"/>
      <c r="AD31" s="84">
        <f>SUM(AE31:AO31)</f>
        <v>0</v>
      </c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186"/>
      <c r="AQ31" s="187"/>
      <c r="BK31" s="38"/>
    </row>
    <row r="32" spans="3:63" customFormat="1" ht="19.2" customHeight="1">
      <c r="C32" s="191"/>
      <c r="D32" s="185">
        <f>D33</f>
        <v>5000</v>
      </c>
      <c r="E32" s="179">
        <f>E31</f>
        <v>5000</v>
      </c>
      <c r="F32" s="155">
        <f>R32/$G$31</f>
        <v>1099.261689909762</v>
      </c>
      <c r="G32" s="12"/>
      <c r="H32" s="9">
        <v>3</v>
      </c>
      <c r="I32" s="64">
        <v>268</v>
      </c>
      <c r="J32" s="64" t="s">
        <v>71</v>
      </c>
      <c r="K32" s="64"/>
      <c r="L32" s="64"/>
      <c r="M32" s="13">
        <f t="shared" si="7"/>
        <v>804</v>
      </c>
      <c r="N32" s="73">
        <f>$E32*$M32/$P32</f>
        <v>3297.7850697292861</v>
      </c>
      <c r="O32" s="74">
        <f t="shared" si="8"/>
        <v>53.6</v>
      </c>
      <c r="P32" s="40">
        <f>P31</f>
        <v>1219</v>
      </c>
      <c r="Q32" s="14">
        <v>508</v>
      </c>
      <c r="R32" s="41">
        <f t="shared" si="9"/>
        <v>1099.261689909762</v>
      </c>
      <c r="S32" s="42">
        <f t="shared" si="10"/>
        <v>960.90973171459132</v>
      </c>
      <c r="T32" s="35" t="e">
        <f t="shared" si="11"/>
        <v>#DIV/0!</v>
      </c>
      <c r="U32" s="11" t="str">
        <f t="shared" ref="U32:U56" si="15">IF(OR($F32&lt;K32,$F32&gt;L32),"NG","OK")</f>
        <v>NG</v>
      </c>
      <c r="V32" s="43">
        <f t="shared" si="12"/>
        <v>0</v>
      </c>
      <c r="W32" s="18">
        <f>N32+X32+AD32</f>
        <v>665.78506972928608</v>
      </c>
      <c r="X32" s="69">
        <v>-2632</v>
      </c>
      <c r="Y32" s="69">
        <v>1510.2854032499999</v>
      </c>
      <c r="Z32" s="69">
        <v>1510.2854032499999</v>
      </c>
      <c r="AA32" s="69">
        <v>1510.2854032499999</v>
      </c>
      <c r="AB32" s="162">
        <f t="shared" si="14"/>
        <v>0.44083394323786468</v>
      </c>
      <c r="AC32" s="181"/>
      <c r="AD32" s="84">
        <f t="shared" ref="AD32:AD56" si="16">SUM(AE32:AO32)</f>
        <v>0</v>
      </c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186"/>
      <c r="AQ32" s="187"/>
      <c r="BK32" s="38"/>
    </row>
    <row r="33" spans="3:63" customFormat="1" ht="18.600000000000001" customHeight="1">
      <c r="C33" s="191"/>
      <c r="D33" s="182">
        <v>5000</v>
      </c>
      <c r="E33" s="179">
        <f t="shared" ref="E33:E57" si="17">E32</f>
        <v>5000</v>
      </c>
      <c r="F33" s="155">
        <f t="shared" si="6"/>
        <v>861.36177194421657</v>
      </c>
      <c r="G33" s="12"/>
      <c r="H33" s="9">
        <v>1</v>
      </c>
      <c r="I33" s="64">
        <v>210</v>
      </c>
      <c r="J33" s="64" t="s">
        <v>71</v>
      </c>
      <c r="K33" s="64"/>
      <c r="L33" s="64"/>
      <c r="M33" s="13">
        <f t="shared" si="7"/>
        <v>210</v>
      </c>
      <c r="N33" s="73">
        <f t="shared" ref="N33:N56" si="18">$E33*$M33/$P33</f>
        <v>861.36177194421657</v>
      </c>
      <c r="O33" s="74">
        <f t="shared" si="8"/>
        <v>14</v>
      </c>
      <c r="P33" s="40">
        <f t="shared" ref="P33:P56" si="19">P32</f>
        <v>1219</v>
      </c>
      <c r="Q33" s="14">
        <v>508</v>
      </c>
      <c r="R33" s="41">
        <f>IFERROR(N33/H33,0)</f>
        <v>861.36177194421657</v>
      </c>
      <c r="S33" s="42">
        <f t="shared" si="10"/>
        <v>960.90973171459132</v>
      </c>
      <c r="T33" s="35" t="e">
        <f t="shared" si="11"/>
        <v>#DIV/0!</v>
      </c>
      <c r="U33" s="11" t="str">
        <f t="shared" si="15"/>
        <v>NG</v>
      </c>
      <c r="V33" s="43">
        <f t="shared" si="12"/>
        <v>0</v>
      </c>
      <c r="W33" s="18">
        <f t="shared" si="13"/>
        <v>-2410.6382280557837</v>
      </c>
      <c r="X33" s="69">
        <v>-3272</v>
      </c>
      <c r="Y33" s="69">
        <v>0</v>
      </c>
      <c r="Z33" s="69">
        <v>0</v>
      </c>
      <c r="AA33" s="69">
        <v>0</v>
      </c>
      <c r="AB33" s="162" t="e">
        <f t="shared" si="14"/>
        <v>#DIV/0!</v>
      </c>
      <c r="AC33" s="181"/>
      <c r="AD33" s="84">
        <f t="shared" si="16"/>
        <v>0</v>
      </c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86"/>
      <c r="AQ33" s="187"/>
      <c r="BK33" s="38"/>
    </row>
    <row r="34" spans="3:63" customFormat="1" ht="17.399999999999999" customHeight="1">
      <c r="C34" s="191"/>
      <c r="D34" s="180"/>
      <c r="E34" s="179">
        <f t="shared" si="17"/>
        <v>5000</v>
      </c>
      <c r="F34" s="155">
        <f t="shared" si="6"/>
        <v>680.8859721082855</v>
      </c>
      <c r="G34" s="12"/>
      <c r="H34" s="9">
        <v>3</v>
      </c>
      <c r="I34" s="64">
        <v>166</v>
      </c>
      <c r="J34" s="64" t="s">
        <v>71</v>
      </c>
      <c r="K34" s="64"/>
      <c r="L34" s="64"/>
      <c r="M34" s="13">
        <f t="shared" si="7"/>
        <v>498</v>
      </c>
      <c r="N34" s="188">
        <f>$E34*$M34/$P34</f>
        <v>2042.6579163248564</v>
      </c>
      <c r="O34" s="74">
        <f t="shared" si="8"/>
        <v>33.200000000000003</v>
      </c>
      <c r="P34" s="40">
        <f>P33</f>
        <v>1219</v>
      </c>
      <c r="Q34" s="14">
        <v>508</v>
      </c>
      <c r="R34" s="41">
        <f t="shared" si="9"/>
        <v>680.8859721082855</v>
      </c>
      <c r="S34" s="42">
        <f t="shared" si="10"/>
        <v>960.90973171459143</v>
      </c>
      <c r="T34" s="35" t="e">
        <f t="shared" si="11"/>
        <v>#DIV/0!</v>
      </c>
      <c r="U34" s="11" t="str">
        <f t="shared" si="15"/>
        <v>NG</v>
      </c>
      <c r="V34" s="43">
        <f t="shared" si="12"/>
        <v>0</v>
      </c>
      <c r="W34" s="18">
        <f t="shared" si="13"/>
        <v>-157.34208367514361</v>
      </c>
      <c r="X34" s="69">
        <v>-2200</v>
      </c>
      <c r="Y34" s="69">
        <v>5932.5598540800002</v>
      </c>
      <c r="Z34" s="69">
        <v>5932.5598540800002</v>
      </c>
      <c r="AA34" s="69">
        <v>5932.5598540800002</v>
      </c>
      <c r="AB34" s="162">
        <f t="shared" si="14"/>
        <v>-2.6521786133676294E-2</v>
      </c>
      <c r="AC34" s="181"/>
      <c r="AD34" s="84">
        <f t="shared" si="16"/>
        <v>0</v>
      </c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186"/>
      <c r="AQ34" s="187"/>
      <c r="BK34" s="38"/>
    </row>
    <row r="35" spans="3:63" customFormat="1" ht="19.2" customHeight="1">
      <c r="C35" s="191"/>
      <c r="D35" s="180"/>
      <c r="E35" s="179">
        <f t="shared" si="17"/>
        <v>5000</v>
      </c>
      <c r="F35" s="155">
        <f t="shared" si="6"/>
        <v>0</v>
      </c>
      <c r="G35" s="12"/>
      <c r="H35" s="9"/>
      <c r="I35" s="64">
        <v>240</v>
      </c>
      <c r="J35" s="64" t="s">
        <v>71</v>
      </c>
      <c r="K35" s="64"/>
      <c r="L35" s="64"/>
      <c r="M35" s="13">
        <f t="shared" si="7"/>
        <v>0</v>
      </c>
      <c r="N35" s="73">
        <f t="shared" si="18"/>
        <v>0</v>
      </c>
      <c r="O35" s="74">
        <f t="shared" si="8"/>
        <v>0</v>
      </c>
      <c r="P35" s="40">
        <f t="shared" si="19"/>
        <v>1219</v>
      </c>
      <c r="Q35" s="14">
        <v>508</v>
      </c>
      <c r="R35" s="41">
        <f t="shared" si="9"/>
        <v>0</v>
      </c>
      <c r="S35" s="42">
        <f>SQRT(4*R35*10^9/(PI()*7850*I35)+Q35^2)</f>
        <v>508</v>
      </c>
      <c r="T35" s="35" t="e">
        <f t="shared" si="11"/>
        <v>#DIV/0!</v>
      </c>
      <c r="U35" s="11" t="str">
        <f t="shared" si="15"/>
        <v>OK</v>
      </c>
      <c r="V35" s="43">
        <f t="shared" si="12"/>
        <v>-396</v>
      </c>
      <c r="W35" s="18">
        <f t="shared" si="13"/>
        <v>-8783</v>
      </c>
      <c r="X35" s="69">
        <v>-8783</v>
      </c>
      <c r="Y35" s="69">
        <v>3856.9090999999999</v>
      </c>
      <c r="Z35" s="69">
        <v>3856.9090999999999</v>
      </c>
      <c r="AA35" s="69">
        <v>3856.9090999999999</v>
      </c>
      <c r="AB35" s="162">
        <f t="shared" si="14"/>
        <v>-2.2772120815603354</v>
      </c>
      <c r="AC35" s="181"/>
      <c r="AD35" s="84">
        <f t="shared" si="16"/>
        <v>0</v>
      </c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186"/>
      <c r="AQ35" s="187"/>
      <c r="BK35" s="38"/>
    </row>
    <row r="36" spans="3:63" customFormat="1" ht="19.2" customHeight="1">
      <c r="C36" s="192"/>
      <c r="D36" s="182">
        <f>D33-5000</f>
        <v>0</v>
      </c>
      <c r="E36" s="179">
        <f t="shared" si="17"/>
        <v>5000</v>
      </c>
      <c r="F36" s="155">
        <f t="shared" si="6"/>
        <v>0</v>
      </c>
      <c r="G36" s="12"/>
      <c r="H36" s="9"/>
      <c r="I36" s="64"/>
      <c r="J36" s="64"/>
      <c r="K36" s="64"/>
      <c r="L36" s="64"/>
      <c r="M36" s="13">
        <f t="shared" si="7"/>
        <v>0</v>
      </c>
      <c r="N36" s="73">
        <f t="shared" si="18"/>
        <v>0</v>
      </c>
      <c r="O36" s="74">
        <f t="shared" si="8"/>
        <v>0</v>
      </c>
      <c r="P36" s="40">
        <f t="shared" si="19"/>
        <v>1219</v>
      </c>
      <c r="Q36" s="14">
        <v>508</v>
      </c>
      <c r="R36" s="41">
        <f t="shared" si="9"/>
        <v>0</v>
      </c>
      <c r="S36" s="42" t="e">
        <f t="shared" si="10"/>
        <v>#DIV/0!</v>
      </c>
      <c r="T36" s="35" t="e">
        <f t="shared" si="11"/>
        <v>#DIV/0!</v>
      </c>
      <c r="U36" s="11" t="str">
        <f t="shared" si="15"/>
        <v>OK</v>
      </c>
      <c r="V36" s="43" t="e">
        <f t="shared" si="12"/>
        <v>#DIV/0!</v>
      </c>
      <c r="W36" s="18">
        <f t="shared" si="13"/>
        <v>0</v>
      </c>
      <c r="X36" s="69"/>
      <c r="Y36" s="69"/>
      <c r="Z36" s="69"/>
      <c r="AA36" s="69"/>
      <c r="AB36" s="162" t="e">
        <f t="shared" si="14"/>
        <v>#DIV/0!</v>
      </c>
      <c r="AC36" s="181"/>
      <c r="AD36" s="84">
        <f t="shared" si="16"/>
        <v>0</v>
      </c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186"/>
      <c r="AQ36" s="187"/>
      <c r="BK36" s="38"/>
    </row>
    <row r="37" spans="3:63" customFormat="1" ht="19.2" customHeight="1">
      <c r="C37" s="192"/>
      <c r="D37" s="182"/>
      <c r="E37" s="179">
        <f t="shared" si="17"/>
        <v>5000</v>
      </c>
      <c r="F37" s="155">
        <f t="shared" si="6"/>
        <v>0</v>
      </c>
      <c r="G37" s="12"/>
      <c r="H37" s="9"/>
      <c r="I37" s="64"/>
      <c r="J37" s="64"/>
      <c r="K37" s="64"/>
      <c r="L37" s="64"/>
      <c r="M37" s="13">
        <f t="shared" si="7"/>
        <v>0</v>
      </c>
      <c r="N37" s="73">
        <f t="shared" si="18"/>
        <v>0</v>
      </c>
      <c r="O37" s="74">
        <f t="shared" si="8"/>
        <v>0</v>
      </c>
      <c r="P37" s="40">
        <f t="shared" si="19"/>
        <v>1219</v>
      </c>
      <c r="Q37" s="14">
        <v>508</v>
      </c>
      <c r="R37" s="41">
        <f t="shared" si="9"/>
        <v>0</v>
      </c>
      <c r="S37" s="42" t="e">
        <f t="shared" si="10"/>
        <v>#DIV/0!</v>
      </c>
      <c r="T37" s="35" t="e">
        <f t="shared" si="11"/>
        <v>#DIV/0!</v>
      </c>
      <c r="U37" s="11" t="str">
        <f t="shared" si="15"/>
        <v>OK</v>
      </c>
      <c r="V37" s="43" t="e">
        <f t="shared" si="12"/>
        <v>#DIV/0!</v>
      </c>
      <c r="W37" s="18">
        <f t="shared" si="13"/>
        <v>0</v>
      </c>
      <c r="X37" s="69"/>
      <c r="Y37" s="69"/>
      <c r="Z37" s="69"/>
      <c r="AA37" s="69"/>
      <c r="AB37" s="162" t="e">
        <f>W37/Y37</f>
        <v>#DIV/0!</v>
      </c>
      <c r="AC37" s="181"/>
      <c r="AD37" s="84">
        <f t="shared" si="16"/>
        <v>0</v>
      </c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186"/>
      <c r="AQ37" s="187"/>
      <c r="BK37" s="38"/>
    </row>
    <row r="38" spans="3:63" customFormat="1" ht="19.2" customHeight="1">
      <c r="C38" s="192"/>
      <c r="D38" s="182"/>
      <c r="E38" s="179">
        <f t="shared" si="17"/>
        <v>5000</v>
      </c>
      <c r="F38" s="155">
        <f t="shared" si="6"/>
        <v>0</v>
      </c>
      <c r="G38" s="12"/>
      <c r="H38" s="9"/>
      <c r="I38" s="64"/>
      <c r="J38" s="64"/>
      <c r="K38" s="64"/>
      <c r="L38" s="64"/>
      <c r="M38" s="13">
        <f t="shared" si="7"/>
        <v>0</v>
      </c>
      <c r="N38" s="73">
        <f t="shared" si="18"/>
        <v>0</v>
      </c>
      <c r="O38" s="74">
        <f t="shared" si="8"/>
        <v>0</v>
      </c>
      <c r="P38" s="40">
        <f t="shared" si="19"/>
        <v>1219</v>
      </c>
      <c r="Q38" s="14">
        <v>508</v>
      </c>
      <c r="R38" s="41">
        <f t="shared" si="9"/>
        <v>0</v>
      </c>
      <c r="S38" s="42" t="e">
        <f t="shared" si="10"/>
        <v>#DIV/0!</v>
      </c>
      <c r="T38" s="35" t="e">
        <f t="shared" si="11"/>
        <v>#DIV/0!</v>
      </c>
      <c r="U38" s="11" t="str">
        <f t="shared" si="15"/>
        <v>OK</v>
      </c>
      <c r="V38" s="43" t="e">
        <f t="shared" si="12"/>
        <v>#DIV/0!</v>
      </c>
      <c r="W38" s="18">
        <f t="shared" si="13"/>
        <v>0</v>
      </c>
      <c r="X38" s="69"/>
      <c r="Y38" s="69"/>
      <c r="Z38" s="69"/>
      <c r="AA38" s="69"/>
      <c r="AB38" s="162" t="e">
        <f>W38/Y38</f>
        <v>#DIV/0!</v>
      </c>
      <c r="AC38" s="181"/>
      <c r="AD38" s="84">
        <f t="shared" si="16"/>
        <v>0</v>
      </c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186"/>
      <c r="AQ38" s="187"/>
      <c r="BK38" s="38"/>
    </row>
    <row r="39" spans="3:63" customFormat="1" ht="19.2" customHeight="1">
      <c r="C39" s="192"/>
      <c r="D39" s="182"/>
      <c r="E39" s="179">
        <f t="shared" si="17"/>
        <v>5000</v>
      </c>
      <c r="F39" s="155">
        <f t="shared" si="6"/>
        <v>0</v>
      </c>
      <c r="G39" s="12"/>
      <c r="H39" s="9"/>
      <c r="I39" s="64"/>
      <c r="J39" s="64"/>
      <c r="K39" s="64"/>
      <c r="L39" s="64"/>
      <c r="M39" s="13">
        <f t="shared" si="7"/>
        <v>0</v>
      </c>
      <c r="N39" s="73">
        <f t="shared" si="18"/>
        <v>0</v>
      </c>
      <c r="O39" s="74">
        <f t="shared" si="8"/>
        <v>0</v>
      </c>
      <c r="P39" s="40">
        <f t="shared" si="19"/>
        <v>1219</v>
      </c>
      <c r="Q39" s="14">
        <v>508</v>
      </c>
      <c r="R39" s="41">
        <f t="shared" si="9"/>
        <v>0</v>
      </c>
      <c r="S39" s="42" t="e">
        <f t="shared" si="10"/>
        <v>#DIV/0!</v>
      </c>
      <c r="T39" s="35" t="e">
        <f t="shared" si="11"/>
        <v>#DIV/0!</v>
      </c>
      <c r="U39" s="11" t="str">
        <f t="shared" si="15"/>
        <v>OK</v>
      </c>
      <c r="V39" s="43" t="e">
        <f t="shared" si="12"/>
        <v>#DIV/0!</v>
      </c>
      <c r="W39" s="18">
        <f t="shared" si="13"/>
        <v>0</v>
      </c>
      <c r="X39" s="69"/>
      <c r="Y39" s="69"/>
      <c r="Z39" s="69"/>
      <c r="AA39" s="69"/>
      <c r="AB39" s="162" t="e">
        <f>W39/Y39</f>
        <v>#DIV/0!</v>
      </c>
      <c r="AC39" s="181"/>
      <c r="AD39" s="84">
        <f t="shared" si="16"/>
        <v>0</v>
      </c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186"/>
      <c r="AQ39" s="187"/>
      <c r="BK39" s="38"/>
    </row>
    <row r="40" spans="3:63" customFormat="1" ht="19.2" customHeight="1">
      <c r="C40" s="192"/>
      <c r="D40" s="182"/>
      <c r="E40" s="179">
        <f t="shared" si="17"/>
        <v>5000</v>
      </c>
      <c r="F40" s="155">
        <f t="shared" si="6"/>
        <v>0</v>
      </c>
      <c r="G40" s="12"/>
      <c r="H40" s="9"/>
      <c r="I40" s="64"/>
      <c r="J40" s="64"/>
      <c r="K40" s="64"/>
      <c r="L40" s="64"/>
      <c r="M40" s="13">
        <f t="shared" si="7"/>
        <v>0</v>
      </c>
      <c r="N40" s="73">
        <f t="shared" si="18"/>
        <v>0</v>
      </c>
      <c r="O40" s="74">
        <f t="shared" si="8"/>
        <v>0</v>
      </c>
      <c r="P40" s="40">
        <f t="shared" si="19"/>
        <v>1219</v>
      </c>
      <c r="Q40" s="14">
        <v>508</v>
      </c>
      <c r="R40" s="41">
        <f t="shared" si="9"/>
        <v>0</v>
      </c>
      <c r="S40" s="42" t="e">
        <f t="shared" si="10"/>
        <v>#DIV/0!</v>
      </c>
      <c r="T40" s="35" t="e">
        <f>(10^6*$R40)/($I40*$E$18*$S$18)</f>
        <v>#DIV/0!</v>
      </c>
      <c r="U40" s="11" t="str">
        <f t="shared" si="15"/>
        <v>OK</v>
      </c>
      <c r="V40" s="43" t="e">
        <f t="shared" si="12"/>
        <v>#DIV/0!</v>
      </c>
      <c r="W40" s="18">
        <f t="shared" si="13"/>
        <v>0</v>
      </c>
      <c r="X40" s="69"/>
      <c r="Y40" s="69"/>
      <c r="Z40" s="69"/>
      <c r="AA40" s="69"/>
      <c r="AB40" s="162" t="e">
        <f t="shared" ref="AB40:AB58" si="20">W40/Y40</f>
        <v>#DIV/0!</v>
      </c>
      <c r="AC40" s="181"/>
      <c r="AD40" s="84">
        <f t="shared" si="16"/>
        <v>0</v>
      </c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186"/>
      <c r="AQ40" s="187"/>
      <c r="BK40" s="38"/>
    </row>
    <row r="41" spans="3:63" customFormat="1" ht="19.2" customHeight="1">
      <c r="C41" s="192"/>
      <c r="D41" s="182"/>
      <c r="E41" s="179">
        <f t="shared" si="17"/>
        <v>5000</v>
      </c>
      <c r="F41" s="155">
        <f t="shared" si="6"/>
        <v>0</v>
      </c>
      <c r="G41" s="12"/>
      <c r="H41" s="9"/>
      <c r="I41" s="64"/>
      <c r="J41" s="64"/>
      <c r="K41" s="64"/>
      <c r="L41" s="64"/>
      <c r="M41" s="13">
        <f t="shared" si="7"/>
        <v>0</v>
      </c>
      <c r="N41" s="73">
        <f t="shared" si="18"/>
        <v>0</v>
      </c>
      <c r="O41" s="74">
        <f t="shared" si="8"/>
        <v>0</v>
      </c>
      <c r="P41" s="40">
        <f t="shared" si="19"/>
        <v>1219</v>
      </c>
      <c r="Q41" s="14">
        <v>508</v>
      </c>
      <c r="R41" s="41">
        <f t="shared" si="9"/>
        <v>0</v>
      </c>
      <c r="S41" s="42" t="e">
        <f t="shared" si="10"/>
        <v>#DIV/0!</v>
      </c>
      <c r="T41" s="35" t="e">
        <f t="shared" si="11"/>
        <v>#DIV/0!</v>
      </c>
      <c r="U41" s="11" t="str">
        <f t="shared" si="15"/>
        <v>OK</v>
      </c>
      <c r="V41" s="43" t="e">
        <f t="shared" si="12"/>
        <v>#DIV/0!</v>
      </c>
      <c r="W41" s="18">
        <f t="shared" si="13"/>
        <v>0</v>
      </c>
      <c r="X41" s="69"/>
      <c r="Y41" s="69"/>
      <c r="Z41" s="69"/>
      <c r="AA41" s="69"/>
      <c r="AB41" s="162" t="e">
        <f t="shared" si="20"/>
        <v>#DIV/0!</v>
      </c>
      <c r="AC41" s="181"/>
      <c r="AD41" s="84">
        <f t="shared" si="16"/>
        <v>0</v>
      </c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BK41" s="38"/>
    </row>
    <row r="42" spans="3:63" customFormat="1" ht="19.2" customHeight="1">
      <c r="C42" s="192"/>
      <c r="D42" s="182"/>
      <c r="E42" s="179">
        <f t="shared" si="17"/>
        <v>5000</v>
      </c>
      <c r="F42" s="155">
        <f t="shared" si="6"/>
        <v>0</v>
      </c>
      <c r="G42" s="12"/>
      <c r="H42" s="9"/>
      <c r="I42" s="64"/>
      <c r="J42" s="64"/>
      <c r="K42" s="64"/>
      <c r="L42" s="64"/>
      <c r="M42" s="13">
        <f t="shared" si="7"/>
        <v>0</v>
      </c>
      <c r="N42" s="73">
        <f t="shared" si="18"/>
        <v>0</v>
      </c>
      <c r="O42" s="74">
        <f t="shared" si="8"/>
        <v>0</v>
      </c>
      <c r="P42" s="40">
        <f t="shared" si="19"/>
        <v>1219</v>
      </c>
      <c r="Q42" s="14">
        <v>508</v>
      </c>
      <c r="R42" s="41">
        <f t="shared" si="9"/>
        <v>0</v>
      </c>
      <c r="S42" s="42" t="e">
        <f t="shared" si="10"/>
        <v>#DIV/0!</v>
      </c>
      <c r="T42" s="35" t="e">
        <f t="shared" si="11"/>
        <v>#DIV/0!</v>
      </c>
      <c r="U42" s="11" t="str">
        <f t="shared" si="15"/>
        <v>OK</v>
      </c>
      <c r="V42" s="43" t="e">
        <f t="shared" si="12"/>
        <v>#DIV/0!</v>
      </c>
      <c r="W42" s="18">
        <f t="shared" si="13"/>
        <v>0</v>
      </c>
      <c r="X42" s="69"/>
      <c r="Y42" s="69"/>
      <c r="Z42" s="69"/>
      <c r="AA42" s="69"/>
      <c r="AB42" s="162" t="e">
        <f t="shared" si="20"/>
        <v>#DIV/0!</v>
      </c>
      <c r="AC42" s="181"/>
      <c r="AD42" s="84">
        <f t="shared" si="16"/>
        <v>0</v>
      </c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BK42" s="38"/>
    </row>
    <row r="43" spans="3:63" customFormat="1" ht="19.2" customHeight="1">
      <c r="C43" s="192"/>
      <c r="D43" s="182"/>
      <c r="E43" s="179">
        <f t="shared" si="17"/>
        <v>5000</v>
      </c>
      <c r="F43" s="155">
        <f t="shared" si="6"/>
        <v>0</v>
      </c>
      <c r="G43" s="12"/>
      <c r="H43" s="9"/>
      <c r="I43" s="64"/>
      <c r="J43" s="64"/>
      <c r="K43" s="64"/>
      <c r="L43" s="64"/>
      <c r="M43" s="13">
        <f t="shared" si="7"/>
        <v>0</v>
      </c>
      <c r="N43" s="73">
        <f t="shared" si="18"/>
        <v>0</v>
      </c>
      <c r="O43" s="74">
        <f t="shared" si="8"/>
        <v>0</v>
      </c>
      <c r="P43" s="40">
        <f t="shared" si="19"/>
        <v>1219</v>
      </c>
      <c r="Q43" s="14">
        <v>508</v>
      </c>
      <c r="R43" s="41">
        <f t="shared" si="9"/>
        <v>0</v>
      </c>
      <c r="S43" s="42" t="e">
        <f t="shared" si="10"/>
        <v>#DIV/0!</v>
      </c>
      <c r="T43" s="35" t="e">
        <f t="shared" si="11"/>
        <v>#DIV/0!</v>
      </c>
      <c r="U43" s="11" t="str">
        <f t="shared" si="15"/>
        <v>OK</v>
      </c>
      <c r="V43" s="43" t="e">
        <f t="shared" si="12"/>
        <v>#DIV/0!</v>
      </c>
      <c r="W43" s="18">
        <f t="shared" si="13"/>
        <v>0</v>
      </c>
      <c r="X43" s="69"/>
      <c r="Y43" s="69"/>
      <c r="Z43" s="69"/>
      <c r="AA43" s="69"/>
      <c r="AB43" s="162" t="e">
        <f t="shared" si="20"/>
        <v>#DIV/0!</v>
      </c>
      <c r="AC43" s="181"/>
      <c r="AD43" s="84">
        <f t="shared" si="16"/>
        <v>0</v>
      </c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BK43" s="38"/>
    </row>
    <row r="44" spans="3:63" customFormat="1" ht="19.2" customHeight="1">
      <c r="C44" s="192"/>
      <c r="D44" s="182"/>
      <c r="E44" s="179">
        <f t="shared" si="17"/>
        <v>5000</v>
      </c>
      <c r="F44" s="155">
        <f t="shared" si="6"/>
        <v>0</v>
      </c>
      <c r="G44" s="12"/>
      <c r="H44" s="9"/>
      <c r="I44" s="64"/>
      <c r="J44" s="64"/>
      <c r="K44" s="64"/>
      <c r="L44" s="64"/>
      <c r="M44" s="13">
        <f t="shared" si="7"/>
        <v>0</v>
      </c>
      <c r="N44" s="73">
        <f t="shared" si="18"/>
        <v>0</v>
      </c>
      <c r="O44" s="74">
        <f t="shared" si="8"/>
        <v>0</v>
      </c>
      <c r="P44" s="40">
        <f t="shared" si="19"/>
        <v>1219</v>
      </c>
      <c r="Q44" s="14">
        <v>508</v>
      </c>
      <c r="R44" s="41">
        <f t="shared" si="9"/>
        <v>0</v>
      </c>
      <c r="S44" s="42" t="e">
        <f t="shared" si="10"/>
        <v>#DIV/0!</v>
      </c>
      <c r="T44" s="35" t="e">
        <f t="shared" si="11"/>
        <v>#DIV/0!</v>
      </c>
      <c r="U44" s="11" t="str">
        <f t="shared" si="15"/>
        <v>OK</v>
      </c>
      <c r="V44" s="43" t="e">
        <f t="shared" si="12"/>
        <v>#DIV/0!</v>
      </c>
      <c r="W44" s="18">
        <f t="shared" si="13"/>
        <v>0</v>
      </c>
      <c r="X44" s="69"/>
      <c r="Y44" s="69"/>
      <c r="Z44" s="69"/>
      <c r="AA44" s="69"/>
      <c r="AB44" s="162" t="e">
        <f t="shared" si="20"/>
        <v>#DIV/0!</v>
      </c>
      <c r="AC44" s="181"/>
      <c r="AD44" s="84">
        <f t="shared" si="16"/>
        <v>0</v>
      </c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BK44" s="38"/>
    </row>
    <row r="45" spans="3:63" customFormat="1" ht="19.2" customHeight="1">
      <c r="C45" s="192"/>
      <c r="D45" s="182"/>
      <c r="E45" s="179">
        <f t="shared" si="17"/>
        <v>5000</v>
      </c>
      <c r="F45" s="155">
        <f t="shared" si="6"/>
        <v>0</v>
      </c>
      <c r="G45" s="12"/>
      <c r="H45" s="9"/>
      <c r="I45" s="64"/>
      <c r="J45" s="64"/>
      <c r="K45" s="64"/>
      <c r="L45" s="64"/>
      <c r="M45" s="13">
        <f t="shared" si="7"/>
        <v>0</v>
      </c>
      <c r="N45" s="73">
        <f t="shared" si="18"/>
        <v>0</v>
      </c>
      <c r="O45" s="74">
        <f t="shared" si="8"/>
        <v>0</v>
      </c>
      <c r="P45" s="40">
        <f t="shared" si="19"/>
        <v>1219</v>
      </c>
      <c r="Q45" s="14">
        <v>508</v>
      </c>
      <c r="R45" s="41">
        <f t="shared" si="9"/>
        <v>0</v>
      </c>
      <c r="S45" s="42" t="e">
        <f t="shared" si="10"/>
        <v>#DIV/0!</v>
      </c>
      <c r="T45" s="35" t="e">
        <f t="shared" si="11"/>
        <v>#DIV/0!</v>
      </c>
      <c r="U45" s="11" t="str">
        <f t="shared" si="15"/>
        <v>OK</v>
      </c>
      <c r="V45" s="43" t="e">
        <f t="shared" si="12"/>
        <v>#DIV/0!</v>
      </c>
      <c r="W45" s="18">
        <f t="shared" si="13"/>
        <v>0</v>
      </c>
      <c r="X45" s="69"/>
      <c r="Y45" s="69"/>
      <c r="Z45" s="69"/>
      <c r="AA45" s="69"/>
      <c r="AB45" s="162" t="e">
        <f t="shared" si="20"/>
        <v>#DIV/0!</v>
      </c>
      <c r="AC45" s="181"/>
      <c r="AD45" s="84">
        <f t="shared" si="16"/>
        <v>0</v>
      </c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BK45" s="38"/>
    </row>
    <row r="46" spans="3:63" customFormat="1" ht="19.2" customHeight="1">
      <c r="C46" s="191"/>
      <c r="D46" s="182"/>
      <c r="E46" s="179">
        <f t="shared" si="17"/>
        <v>5000</v>
      </c>
      <c r="F46" s="155">
        <f t="shared" si="6"/>
        <v>0</v>
      </c>
      <c r="G46" s="12"/>
      <c r="H46" s="9"/>
      <c r="I46" s="64"/>
      <c r="J46" s="64"/>
      <c r="K46" s="64"/>
      <c r="L46" s="64"/>
      <c r="M46" s="13">
        <f t="shared" si="7"/>
        <v>0</v>
      </c>
      <c r="N46" s="73">
        <f t="shared" si="18"/>
        <v>0</v>
      </c>
      <c r="O46" s="74">
        <f t="shared" si="8"/>
        <v>0</v>
      </c>
      <c r="P46" s="40">
        <f t="shared" si="19"/>
        <v>1219</v>
      </c>
      <c r="Q46" s="14">
        <v>508</v>
      </c>
      <c r="R46" s="41">
        <f t="shared" si="9"/>
        <v>0</v>
      </c>
      <c r="S46" s="42" t="e">
        <f t="shared" si="10"/>
        <v>#DIV/0!</v>
      </c>
      <c r="T46" s="35" t="e">
        <f t="shared" si="11"/>
        <v>#DIV/0!</v>
      </c>
      <c r="U46" s="11" t="str">
        <f t="shared" si="15"/>
        <v>OK</v>
      </c>
      <c r="V46" s="43" t="e">
        <f t="shared" si="12"/>
        <v>#DIV/0!</v>
      </c>
      <c r="W46" s="18">
        <f t="shared" si="13"/>
        <v>0</v>
      </c>
      <c r="X46" s="69"/>
      <c r="Y46" s="69"/>
      <c r="Z46" s="69"/>
      <c r="AA46" s="69"/>
      <c r="AB46" s="162" t="e">
        <f t="shared" si="20"/>
        <v>#DIV/0!</v>
      </c>
      <c r="AC46" s="181"/>
      <c r="AD46" s="84">
        <f t="shared" si="16"/>
        <v>0</v>
      </c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BK46" s="38"/>
    </row>
    <row r="47" spans="3:63" customFormat="1" ht="19.2" customHeight="1">
      <c r="C47" s="191"/>
      <c r="D47" s="182"/>
      <c r="E47" s="179">
        <f t="shared" si="17"/>
        <v>5000</v>
      </c>
      <c r="F47" s="155">
        <f t="shared" si="6"/>
        <v>0</v>
      </c>
      <c r="G47" s="12"/>
      <c r="H47" s="9"/>
      <c r="I47" s="64"/>
      <c r="J47" s="64"/>
      <c r="K47" s="64"/>
      <c r="L47" s="64"/>
      <c r="M47" s="13">
        <f t="shared" si="7"/>
        <v>0</v>
      </c>
      <c r="N47" s="73">
        <f t="shared" si="18"/>
        <v>0</v>
      </c>
      <c r="O47" s="74">
        <f t="shared" si="8"/>
        <v>0</v>
      </c>
      <c r="P47" s="40">
        <f t="shared" si="19"/>
        <v>1219</v>
      </c>
      <c r="Q47" s="14">
        <v>508</v>
      </c>
      <c r="R47" s="41">
        <f t="shared" si="9"/>
        <v>0</v>
      </c>
      <c r="S47" s="45" t="e">
        <f t="shared" si="10"/>
        <v>#DIV/0!</v>
      </c>
      <c r="T47" s="35" t="e">
        <f t="shared" si="11"/>
        <v>#DIV/0!</v>
      </c>
      <c r="U47" s="11" t="str">
        <f t="shared" si="15"/>
        <v>OK</v>
      </c>
      <c r="V47" s="43" t="e">
        <f t="shared" si="12"/>
        <v>#DIV/0!</v>
      </c>
      <c r="W47" s="18">
        <f t="shared" si="13"/>
        <v>0</v>
      </c>
      <c r="X47" s="69"/>
      <c r="Y47" s="69"/>
      <c r="Z47" s="69"/>
      <c r="AA47" s="69"/>
      <c r="AB47" s="162" t="e">
        <f t="shared" si="20"/>
        <v>#DIV/0!</v>
      </c>
      <c r="AC47" s="181"/>
      <c r="AD47" s="84">
        <f t="shared" si="16"/>
        <v>0</v>
      </c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BK47" s="38"/>
    </row>
    <row r="48" spans="3:63" customFormat="1" ht="19.2" customHeight="1">
      <c r="C48" s="191"/>
      <c r="D48" s="182"/>
      <c r="E48" s="179">
        <f t="shared" si="17"/>
        <v>5000</v>
      </c>
      <c r="F48" s="155">
        <f t="shared" si="6"/>
        <v>0</v>
      </c>
      <c r="G48" s="12"/>
      <c r="H48" s="9"/>
      <c r="I48" s="64"/>
      <c r="J48" s="64"/>
      <c r="K48" s="64"/>
      <c r="L48" s="64"/>
      <c r="M48" s="13">
        <f t="shared" si="7"/>
        <v>0</v>
      </c>
      <c r="N48" s="73">
        <f t="shared" si="18"/>
        <v>0</v>
      </c>
      <c r="O48" s="74">
        <f t="shared" si="8"/>
        <v>0</v>
      </c>
      <c r="P48" s="40">
        <f t="shared" si="19"/>
        <v>1219</v>
      </c>
      <c r="Q48" s="14">
        <v>508</v>
      </c>
      <c r="R48" s="41">
        <f t="shared" si="9"/>
        <v>0</v>
      </c>
      <c r="S48" s="45" t="e">
        <f t="shared" si="10"/>
        <v>#DIV/0!</v>
      </c>
      <c r="T48" s="35" t="e">
        <f t="shared" si="11"/>
        <v>#DIV/0!</v>
      </c>
      <c r="U48" s="11" t="str">
        <f t="shared" si="15"/>
        <v>OK</v>
      </c>
      <c r="V48" s="43" t="e">
        <f t="shared" si="12"/>
        <v>#DIV/0!</v>
      </c>
      <c r="W48" s="18">
        <f t="shared" si="13"/>
        <v>0</v>
      </c>
      <c r="X48" s="69"/>
      <c r="Y48" s="69"/>
      <c r="Z48" s="69"/>
      <c r="AA48" s="69"/>
      <c r="AB48" s="162" t="e">
        <f t="shared" si="20"/>
        <v>#DIV/0!</v>
      </c>
      <c r="AC48" s="181"/>
      <c r="AD48" s="84">
        <f t="shared" si="16"/>
        <v>0</v>
      </c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BK48" s="38"/>
    </row>
    <row r="49" spans="3:63" customFormat="1" ht="19.2" customHeight="1">
      <c r="C49" s="191"/>
      <c r="D49" s="44"/>
      <c r="E49" s="179">
        <f t="shared" si="17"/>
        <v>5000</v>
      </c>
      <c r="F49" s="155">
        <f t="shared" si="6"/>
        <v>0</v>
      </c>
      <c r="G49" s="12"/>
      <c r="H49" s="9"/>
      <c r="I49" s="64"/>
      <c r="J49" s="64"/>
      <c r="K49" s="64"/>
      <c r="L49" s="64"/>
      <c r="M49" s="13">
        <f t="shared" si="7"/>
        <v>0</v>
      </c>
      <c r="N49" s="73">
        <f t="shared" si="18"/>
        <v>0</v>
      </c>
      <c r="O49" s="74">
        <f t="shared" si="8"/>
        <v>0</v>
      </c>
      <c r="P49" s="40">
        <f t="shared" si="19"/>
        <v>1219</v>
      </c>
      <c r="Q49" s="14">
        <v>508</v>
      </c>
      <c r="R49" s="41">
        <f t="shared" si="9"/>
        <v>0</v>
      </c>
      <c r="S49" s="45" t="e">
        <f t="shared" si="10"/>
        <v>#DIV/0!</v>
      </c>
      <c r="T49" s="35" t="e">
        <f t="shared" si="11"/>
        <v>#DIV/0!</v>
      </c>
      <c r="U49" s="11" t="str">
        <f t="shared" si="15"/>
        <v>OK</v>
      </c>
      <c r="V49" s="43" t="e">
        <f t="shared" si="12"/>
        <v>#DIV/0!</v>
      </c>
      <c r="W49" s="18">
        <f t="shared" si="13"/>
        <v>0</v>
      </c>
      <c r="X49" s="69"/>
      <c r="Y49" s="69"/>
      <c r="Z49" s="69"/>
      <c r="AA49" s="69"/>
      <c r="AB49" s="162" t="e">
        <f t="shared" si="20"/>
        <v>#DIV/0!</v>
      </c>
      <c r="AC49" s="181"/>
      <c r="AD49" s="84">
        <f t="shared" si="16"/>
        <v>0</v>
      </c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BK49" s="38"/>
    </row>
    <row r="50" spans="3:63" customFormat="1" ht="19.2" customHeight="1">
      <c r="C50" s="39"/>
      <c r="D50" s="44"/>
      <c r="E50" s="179">
        <f t="shared" si="17"/>
        <v>5000</v>
      </c>
      <c r="F50" s="155">
        <f t="shared" si="6"/>
        <v>0</v>
      </c>
      <c r="G50" s="12"/>
      <c r="H50" s="9"/>
      <c r="I50" s="64"/>
      <c r="J50" s="64"/>
      <c r="K50" s="64"/>
      <c r="L50" s="64"/>
      <c r="M50" s="13">
        <f t="shared" si="7"/>
        <v>0</v>
      </c>
      <c r="N50" s="73">
        <f t="shared" si="18"/>
        <v>0</v>
      </c>
      <c r="O50" s="74">
        <f t="shared" si="8"/>
        <v>0</v>
      </c>
      <c r="P50" s="40">
        <f t="shared" si="19"/>
        <v>1219</v>
      </c>
      <c r="Q50" s="14">
        <v>508</v>
      </c>
      <c r="R50" s="41">
        <f t="shared" si="9"/>
        <v>0</v>
      </c>
      <c r="S50" s="45" t="e">
        <f t="shared" si="10"/>
        <v>#DIV/0!</v>
      </c>
      <c r="T50" s="35" t="e">
        <f t="shared" si="11"/>
        <v>#DIV/0!</v>
      </c>
      <c r="U50" s="11" t="str">
        <f t="shared" si="15"/>
        <v>OK</v>
      </c>
      <c r="V50" s="43" t="e">
        <f t="shared" si="12"/>
        <v>#DIV/0!</v>
      </c>
      <c r="W50" s="18">
        <f t="shared" si="13"/>
        <v>0</v>
      </c>
      <c r="X50" s="69"/>
      <c r="Y50" s="69"/>
      <c r="Z50" s="69"/>
      <c r="AA50" s="69"/>
      <c r="AB50" s="162" t="e">
        <f t="shared" si="20"/>
        <v>#DIV/0!</v>
      </c>
      <c r="AD50" s="84">
        <f t="shared" si="16"/>
        <v>0</v>
      </c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BK50" s="38"/>
    </row>
    <row r="51" spans="3:63" customFormat="1" ht="19.2" customHeight="1">
      <c r="C51" s="39"/>
      <c r="D51" s="44"/>
      <c r="E51" s="179">
        <f t="shared" si="17"/>
        <v>5000</v>
      </c>
      <c r="F51" s="155">
        <f t="shared" si="6"/>
        <v>0</v>
      </c>
      <c r="G51" s="12"/>
      <c r="H51" s="9"/>
      <c r="I51" s="64"/>
      <c r="J51" s="64"/>
      <c r="K51" s="64"/>
      <c r="L51" s="64"/>
      <c r="M51" s="13">
        <f t="shared" si="7"/>
        <v>0</v>
      </c>
      <c r="N51" s="73">
        <f t="shared" si="18"/>
        <v>0</v>
      </c>
      <c r="O51" s="74">
        <f t="shared" si="8"/>
        <v>0</v>
      </c>
      <c r="P51" s="40">
        <f t="shared" si="19"/>
        <v>1219</v>
      </c>
      <c r="Q51" s="14">
        <v>508</v>
      </c>
      <c r="R51" s="41">
        <f t="shared" si="9"/>
        <v>0</v>
      </c>
      <c r="S51" s="45" t="e">
        <f t="shared" si="10"/>
        <v>#DIV/0!</v>
      </c>
      <c r="T51" s="35" t="e">
        <f t="shared" si="11"/>
        <v>#DIV/0!</v>
      </c>
      <c r="U51" s="11" t="str">
        <f t="shared" si="15"/>
        <v>OK</v>
      </c>
      <c r="V51" s="43" t="e">
        <f t="shared" si="12"/>
        <v>#DIV/0!</v>
      </c>
      <c r="W51" s="18">
        <f t="shared" si="13"/>
        <v>0</v>
      </c>
      <c r="X51" s="69"/>
      <c r="Y51" s="69"/>
      <c r="Z51" s="69"/>
      <c r="AA51" s="69"/>
      <c r="AB51" s="162" t="e">
        <f t="shared" si="20"/>
        <v>#DIV/0!</v>
      </c>
      <c r="AD51" s="84">
        <f t="shared" si="16"/>
        <v>0</v>
      </c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BK51" s="38"/>
    </row>
    <row r="52" spans="3:63" customFormat="1" ht="19.2" customHeight="1">
      <c r="C52" s="39"/>
      <c r="D52" s="44"/>
      <c r="E52" s="179">
        <f t="shared" si="17"/>
        <v>5000</v>
      </c>
      <c r="F52" s="155">
        <f t="shared" si="6"/>
        <v>0</v>
      </c>
      <c r="G52" s="12"/>
      <c r="H52" s="9"/>
      <c r="I52" s="64"/>
      <c r="J52" s="64"/>
      <c r="K52" s="64"/>
      <c r="L52" s="64"/>
      <c r="M52" s="13">
        <f t="shared" si="7"/>
        <v>0</v>
      </c>
      <c r="N52" s="73">
        <f t="shared" si="18"/>
        <v>0</v>
      </c>
      <c r="O52" s="74">
        <f t="shared" si="8"/>
        <v>0</v>
      </c>
      <c r="P52" s="40">
        <f t="shared" si="19"/>
        <v>1219</v>
      </c>
      <c r="Q52" s="14">
        <v>508</v>
      </c>
      <c r="R52" s="41">
        <f t="shared" si="9"/>
        <v>0</v>
      </c>
      <c r="S52" s="45" t="e">
        <f t="shared" si="10"/>
        <v>#DIV/0!</v>
      </c>
      <c r="T52" s="35" t="e">
        <f t="shared" si="11"/>
        <v>#DIV/0!</v>
      </c>
      <c r="U52" s="11" t="str">
        <f t="shared" si="15"/>
        <v>OK</v>
      </c>
      <c r="V52" s="43" t="e">
        <f t="shared" si="12"/>
        <v>#DIV/0!</v>
      </c>
      <c r="W52" s="18">
        <f t="shared" si="13"/>
        <v>0</v>
      </c>
      <c r="X52" s="69"/>
      <c r="Y52" s="69"/>
      <c r="Z52" s="69"/>
      <c r="AA52" s="69"/>
      <c r="AB52" s="162" t="e">
        <f t="shared" si="20"/>
        <v>#DIV/0!</v>
      </c>
      <c r="AD52" s="84">
        <f t="shared" si="16"/>
        <v>0</v>
      </c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BK52" s="38"/>
    </row>
    <row r="53" spans="3:63" customFormat="1" ht="19.2" customHeight="1">
      <c r="C53" s="39"/>
      <c r="D53" s="44"/>
      <c r="E53" s="179">
        <f t="shared" si="17"/>
        <v>5000</v>
      </c>
      <c r="F53" s="155">
        <f t="shared" si="6"/>
        <v>0</v>
      </c>
      <c r="G53" s="12"/>
      <c r="H53" s="9"/>
      <c r="I53" s="64"/>
      <c r="J53" s="64"/>
      <c r="K53" s="64"/>
      <c r="L53" s="64"/>
      <c r="M53" s="13">
        <f t="shared" si="7"/>
        <v>0</v>
      </c>
      <c r="N53" s="73">
        <f t="shared" si="18"/>
        <v>0</v>
      </c>
      <c r="O53" s="74">
        <f t="shared" si="8"/>
        <v>0</v>
      </c>
      <c r="P53" s="40">
        <f t="shared" si="19"/>
        <v>1219</v>
      </c>
      <c r="Q53" s="14">
        <v>508</v>
      </c>
      <c r="R53" s="41">
        <f t="shared" si="9"/>
        <v>0</v>
      </c>
      <c r="S53" s="45" t="e">
        <f t="shared" si="10"/>
        <v>#DIV/0!</v>
      </c>
      <c r="T53" s="35" t="e">
        <f t="shared" si="11"/>
        <v>#DIV/0!</v>
      </c>
      <c r="U53" s="11" t="str">
        <f t="shared" si="15"/>
        <v>OK</v>
      </c>
      <c r="V53" s="43" t="e">
        <f t="shared" si="12"/>
        <v>#DIV/0!</v>
      </c>
      <c r="W53" s="18">
        <f t="shared" si="13"/>
        <v>0</v>
      </c>
      <c r="X53" s="69"/>
      <c r="Y53" s="69"/>
      <c r="Z53" s="69"/>
      <c r="AA53" s="69"/>
      <c r="AB53" s="162" t="e">
        <f t="shared" si="20"/>
        <v>#DIV/0!</v>
      </c>
      <c r="AD53" s="84">
        <f t="shared" si="16"/>
        <v>0</v>
      </c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BK53" s="38"/>
    </row>
    <row r="54" spans="3:63" customFormat="1" ht="19.2" customHeight="1">
      <c r="C54" s="39"/>
      <c r="D54" s="44"/>
      <c r="E54" s="179">
        <f t="shared" si="17"/>
        <v>5000</v>
      </c>
      <c r="F54" s="155">
        <f t="shared" si="6"/>
        <v>0</v>
      </c>
      <c r="G54" s="12"/>
      <c r="H54" s="9"/>
      <c r="I54" s="64"/>
      <c r="J54" s="64"/>
      <c r="K54" s="64"/>
      <c r="L54" s="64"/>
      <c r="M54" s="13">
        <f t="shared" si="7"/>
        <v>0</v>
      </c>
      <c r="N54" s="73">
        <f t="shared" si="18"/>
        <v>0</v>
      </c>
      <c r="O54" s="74">
        <f t="shared" si="8"/>
        <v>0</v>
      </c>
      <c r="P54" s="40">
        <f t="shared" si="19"/>
        <v>1219</v>
      </c>
      <c r="Q54" s="14">
        <v>508</v>
      </c>
      <c r="R54" s="41">
        <f t="shared" si="9"/>
        <v>0</v>
      </c>
      <c r="S54" s="45" t="e">
        <f t="shared" si="10"/>
        <v>#DIV/0!</v>
      </c>
      <c r="T54" s="35" t="e">
        <f t="shared" si="11"/>
        <v>#DIV/0!</v>
      </c>
      <c r="U54" s="11" t="str">
        <f t="shared" si="15"/>
        <v>OK</v>
      </c>
      <c r="V54" s="43" t="e">
        <f t="shared" si="12"/>
        <v>#DIV/0!</v>
      </c>
      <c r="W54" s="18">
        <f>N54+X54+AD54</f>
        <v>0</v>
      </c>
      <c r="X54" s="69"/>
      <c r="Y54" s="69"/>
      <c r="Z54" s="69"/>
      <c r="AA54" s="69"/>
      <c r="AB54" s="162" t="e">
        <f t="shared" si="20"/>
        <v>#DIV/0!</v>
      </c>
      <c r="AD54" s="84">
        <f t="shared" si="16"/>
        <v>0</v>
      </c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BK54" s="38"/>
    </row>
    <row r="55" spans="3:63" customFormat="1" ht="19.2" customHeight="1">
      <c r="C55" s="39"/>
      <c r="D55" s="44"/>
      <c r="E55" s="179">
        <f t="shared" si="17"/>
        <v>5000</v>
      </c>
      <c r="F55" s="155">
        <f t="shared" si="6"/>
        <v>0</v>
      </c>
      <c r="G55" s="12"/>
      <c r="H55" s="9"/>
      <c r="I55" s="64"/>
      <c r="J55" s="64"/>
      <c r="K55" s="64"/>
      <c r="L55" s="64"/>
      <c r="M55" s="13">
        <f t="shared" si="7"/>
        <v>0</v>
      </c>
      <c r="N55" s="73">
        <f t="shared" si="18"/>
        <v>0</v>
      </c>
      <c r="O55" s="74">
        <f t="shared" si="8"/>
        <v>0</v>
      </c>
      <c r="P55" s="40">
        <f t="shared" si="19"/>
        <v>1219</v>
      </c>
      <c r="Q55" s="14">
        <v>508</v>
      </c>
      <c r="R55" s="41">
        <f t="shared" si="9"/>
        <v>0</v>
      </c>
      <c r="S55" s="45" t="e">
        <f t="shared" si="10"/>
        <v>#DIV/0!</v>
      </c>
      <c r="T55" s="35" t="e">
        <f t="shared" si="11"/>
        <v>#DIV/0!</v>
      </c>
      <c r="U55" s="11" t="str">
        <f t="shared" si="15"/>
        <v>OK</v>
      </c>
      <c r="V55" s="43" t="e">
        <f t="shared" si="12"/>
        <v>#DIV/0!</v>
      </c>
      <c r="W55" s="18">
        <f t="shared" si="13"/>
        <v>0</v>
      </c>
      <c r="X55" s="69"/>
      <c r="Y55" s="69"/>
      <c r="Z55" s="69"/>
      <c r="AA55" s="69"/>
      <c r="AB55" s="162" t="e">
        <f t="shared" si="20"/>
        <v>#DIV/0!</v>
      </c>
      <c r="AD55" s="84">
        <f t="shared" si="16"/>
        <v>0</v>
      </c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BK55" s="38"/>
    </row>
    <row r="56" spans="3:63" customFormat="1" ht="19.2" customHeight="1">
      <c r="C56" s="39"/>
      <c r="D56" s="44"/>
      <c r="E56" s="179">
        <f t="shared" si="17"/>
        <v>5000</v>
      </c>
      <c r="F56" s="155">
        <f t="shared" si="6"/>
        <v>0</v>
      </c>
      <c r="G56" s="12"/>
      <c r="H56" s="9"/>
      <c r="I56" s="64"/>
      <c r="J56" s="64"/>
      <c r="K56" s="64"/>
      <c r="L56" s="64"/>
      <c r="M56" s="13">
        <f t="shared" si="7"/>
        <v>0</v>
      </c>
      <c r="N56" s="73">
        <f t="shared" si="18"/>
        <v>0</v>
      </c>
      <c r="O56" s="74">
        <f t="shared" si="8"/>
        <v>0</v>
      </c>
      <c r="P56" s="40">
        <f t="shared" si="19"/>
        <v>1219</v>
      </c>
      <c r="Q56" s="46">
        <v>508</v>
      </c>
      <c r="R56" s="47">
        <f t="shared" si="9"/>
        <v>0</v>
      </c>
      <c r="S56" s="48" t="e">
        <f t="shared" si="10"/>
        <v>#DIV/0!</v>
      </c>
      <c r="T56" s="49" t="e">
        <f t="shared" si="11"/>
        <v>#DIV/0!</v>
      </c>
      <c r="U56" s="11" t="str">
        <f t="shared" si="15"/>
        <v>OK</v>
      </c>
      <c r="V56" s="50" t="e">
        <f t="shared" si="12"/>
        <v>#DIV/0!</v>
      </c>
      <c r="W56" s="18">
        <f t="shared" si="13"/>
        <v>0</v>
      </c>
      <c r="X56" s="69"/>
      <c r="Y56" s="69"/>
      <c r="Z56" s="69"/>
      <c r="AA56" s="69"/>
      <c r="AB56" s="162" t="e">
        <f t="shared" si="20"/>
        <v>#DIV/0!</v>
      </c>
      <c r="AD56" s="84">
        <f t="shared" si="16"/>
        <v>0</v>
      </c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BK56" s="38"/>
    </row>
    <row r="57" spans="3:63" s="6" customFormat="1" ht="21" customHeight="1">
      <c r="C57" s="51"/>
      <c r="D57" s="15"/>
      <c r="E57" s="179">
        <f t="shared" si="17"/>
        <v>5000</v>
      </c>
      <c r="F57" s="4" t="s">
        <v>13</v>
      </c>
      <c r="G57" s="4"/>
      <c r="H57" s="52">
        <f>SUM(H31:H56)</f>
        <v>14</v>
      </c>
      <c r="I57" s="4" t="s">
        <v>70</v>
      </c>
      <c r="J57" s="4" t="s">
        <v>70</v>
      </c>
      <c r="K57" s="4"/>
      <c r="L57" s="4"/>
      <c r="M57" s="4">
        <f>SUM(M31:M56)</f>
        <v>4732</v>
      </c>
      <c r="N57" s="75">
        <f>SUM(N31:N56)</f>
        <v>19409.351927809679</v>
      </c>
      <c r="O57" s="53"/>
      <c r="P57" s="4"/>
      <c r="Q57" s="5"/>
      <c r="R57" s="5"/>
      <c r="S57" s="5"/>
      <c r="T57" s="54"/>
      <c r="U57" s="5"/>
      <c r="V57" s="55"/>
      <c r="W57" s="56">
        <f>SUM(W31:W56)</f>
        <v>-9477.648072190319</v>
      </c>
      <c r="X57" s="56">
        <f>SUM(X31:X56)</f>
        <v>-28887</v>
      </c>
      <c r="Y57" s="56">
        <f>SUM(Y31:Y56)</f>
        <v>16349.380770053751</v>
      </c>
      <c r="Z57" s="56">
        <f>SUM(Z31:Z56)</f>
        <v>16349.380770053751</v>
      </c>
      <c r="AA57" s="56">
        <f>SUM(AA31:AA56)</f>
        <v>16349.380770053751</v>
      </c>
      <c r="AB57" s="162">
        <f t="shared" si="20"/>
        <v>-0.57969461996689187</v>
      </c>
      <c r="AD57" s="84">
        <f t="shared" ref="AD57" si="21">SUM(AE57:AN57)</f>
        <v>0</v>
      </c>
      <c r="AE57" s="85">
        <f t="shared" ref="AE57:AN57" si="22">SUM(AE31:AE56)</f>
        <v>0</v>
      </c>
      <c r="AF57" s="85">
        <f t="shared" si="22"/>
        <v>0</v>
      </c>
      <c r="AG57" s="85">
        <f t="shared" si="22"/>
        <v>0</v>
      </c>
      <c r="AH57" s="85">
        <f t="shared" si="22"/>
        <v>0</v>
      </c>
      <c r="AI57" s="85">
        <f t="shared" si="22"/>
        <v>0</v>
      </c>
      <c r="AJ57" s="85">
        <f t="shared" si="22"/>
        <v>0</v>
      </c>
      <c r="AK57" s="85">
        <f t="shared" si="22"/>
        <v>0</v>
      </c>
      <c r="AL57" s="85">
        <f t="shared" si="22"/>
        <v>0</v>
      </c>
      <c r="AM57" s="85">
        <f t="shared" si="22"/>
        <v>0</v>
      </c>
      <c r="AN57" s="85">
        <f t="shared" si="22"/>
        <v>0</v>
      </c>
      <c r="AO57" s="85"/>
      <c r="BK57" s="31"/>
    </row>
    <row r="58" spans="3:63" s="5" customFormat="1">
      <c r="C58" s="21"/>
      <c r="D58" s="15"/>
      <c r="E58" s="15"/>
      <c r="F58" s="15" t="s">
        <v>14</v>
      </c>
      <c r="G58" s="15"/>
      <c r="H58" s="57">
        <f>M58/O18</f>
        <v>-2.8818703855619359</v>
      </c>
      <c r="I58" s="15"/>
      <c r="J58" s="15"/>
      <c r="K58" s="15"/>
      <c r="L58" s="15"/>
      <c r="M58" s="58">
        <f>P31-SUM(M31:M56)</f>
        <v>-3513</v>
      </c>
      <c r="N58" s="76">
        <f>E31*M58/P31</f>
        <v>-14409.351927809679</v>
      </c>
      <c r="O58" s="59"/>
      <c r="P58" s="15"/>
      <c r="T58" s="54"/>
      <c r="V58" s="55"/>
      <c r="W58" s="56"/>
      <c r="X58" s="56"/>
      <c r="AB58" s="162" t="e">
        <f t="shared" si="20"/>
        <v>#DIV/0!</v>
      </c>
      <c r="BK58" s="60"/>
    </row>
    <row r="59" spans="3:63" customFormat="1" ht="13.8" thickBot="1">
      <c r="C59" s="61"/>
      <c r="D59" s="16"/>
      <c r="E59" s="16"/>
      <c r="F59" s="17" t="s">
        <v>9</v>
      </c>
      <c r="G59" s="17"/>
      <c r="H59" s="17"/>
      <c r="I59" s="17"/>
      <c r="J59" s="17"/>
      <c r="K59" s="17"/>
      <c r="L59" s="17"/>
      <c r="M59" s="17">
        <f>SUM(M57:M58)</f>
        <v>1219</v>
      </c>
      <c r="N59" s="77">
        <f>SUM(N57:N58)</f>
        <v>5000</v>
      </c>
      <c r="O59" s="62"/>
      <c r="P59" s="12"/>
      <c r="Q59" s="3"/>
      <c r="R59" s="3"/>
      <c r="S59" s="3"/>
      <c r="T59" s="63"/>
      <c r="U59" s="3"/>
      <c r="V59" s="25"/>
      <c r="W59" s="26"/>
      <c r="X59" s="37"/>
      <c r="AB59" s="164"/>
      <c r="BK59" s="38"/>
    </row>
  </sheetData>
  <autoFilter ref="C30:BK59" xr:uid="{19504AA6-79ED-4B50-85F2-99F7D62E0D7B}"/>
  <mergeCells count="1">
    <mergeCell ref="Q18:R18"/>
  </mergeCells>
  <conditionalFormatting sqref="U31:U56">
    <cfRule type="containsText" dxfId="11" priority="5" operator="containsText" text="NG">
      <formula>NOT(ISERROR(SEARCH("NG",U31)))</formula>
    </cfRule>
  </conditionalFormatting>
  <conditionalFormatting sqref="E19:E23 H19:H23 K19:K23 N19:N23 Q19:Q23 T19:T23 W19:W23">
    <cfRule type="cellIs" dxfId="10" priority="4" operator="notEqual">
      <formula>0</formula>
    </cfRule>
  </conditionalFormatting>
  <conditionalFormatting sqref="W31:W56">
    <cfRule type="cellIs" dxfId="9" priority="3" operator="lessThan">
      <formula>0</formula>
    </cfRule>
  </conditionalFormatting>
  <conditionalFormatting sqref="C11:I15">
    <cfRule type="expression" dxfId="8" priority="2" stopIfTrue="1">
      <formula>$C11&lt;&gt;$C10</formula>
    </cfRule>
  </conditionalFormatting>
  <conditionalFormatting sqref="C16:I17">
    <cfRule type="expression" dxfId="7" priority="6" stopIfTrue="1">
      <formula>$C16&lt;&gt;$C11</formula>
    </cfRule>
  </conditionalFormatting>
  <conditionalFormatting sqref="D24:D27 F24:F27 H24:H27 J24:J27 L24:L27 N24:N27 P24:P27 R24:R27 T24:T27 V24:V27">
    <cfRule type="cellIs" dxfId="6" priority="1" operator="notEqual">
      <formula>0</formula>
    </cfRule>
  </conditionalFormatting>
  <pageMargins left="0.26" right="7.4999999999999997E-2" top="0.17" bottom="0.19" header="0.17" footer="0.5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4E70-6590-4B6D-8DDC-B32F3AF211CF}">
  <sheetPr>
    <tabColor rgb="FFFFFF99"/>
  </sheetPr>
  <dimension ref="A1:BI59"/>
  <sheetViews>
    <sheetView showGridLines="0" tabSelected="1" topLeftCell="A16" zoomScale="85" zoomScaleNormal="85" workbookViewId="0">
      <pane xSplit="13" ySplit="15" topLeftCell="N31" activePane="bottomRight" state="frozen"/>
      <selection activeCell="A16" sqref="A16"/>
      <selection pane="topRight" activeCell="N16" sqref="N16"/>
      <selection pane="bottomLeft" activeCell="A31" sqref="A31"/>
      <selection pane="bottomRight" activeCell="M29" sqref="M29"/>
    </sheetView>
  </sheetViews>
  <sheetFormatPr defaultColWidth="9.109375" defaultRowHeight="13.2" outlineLevelRow="1" outlineLevelCol="3"/>
  <cols>
    <col min="1" max="1" width="6.88671875" style="3" customWidth="1" outlineLevel="1"/>
    <col min="2" max="2" width="11.109375" style="3" customWidth="1" outlineLevel="1"/>
    <col min="3" max="3" width="12.33203125" style="3" customWidth="1" outlineLevel="1"/>
    <col min="4" max="4" width="10.33203125" style="3" customWidth="1" outlineLevel="1"/>
    <col min="5" max="5" width="13" style="3" customWidth="1" outlineLevel="1"/>
    <col min="6" max="6" width="9.33203125" style="3" customWidth="1" outlineLevel="1"/>
    <col min="7" max="7" width="8" style="3" customWidth="1" outlineLevel="1"/>
    <col min="8" max="8" width="9.5546875" style="3" customWidth="1" outlineLevel="1"/>
    <col min="9" max="9" width="9.33203125" style="3" customWidth="1" outlineLevel="1"/>
    <col min="10" max="10" width="7.6640625" style="3" customWidth="1" outlineLevel="1"/>
    <col min="11" max="11" width="14" style="3" customWidth="1" outlineLevel="3"/>
    <col min="12" max="12" width="18.109375" style="3" customWidth="1" outlineLevel="3"/>
    <col min="13" max="13" width="11" style="3" customWidth="1" outlineLevel="3"/>
    <col min="14" max="14" width="17.44140625" style="3" customWidth="1" outlineLevel="3"/>
    <col min="15" max="15" width="11.6640625" style="3" customWidth="1" outlineLevel="3"/>
    <col min="16" max="16" width="14" style="3" customWidth="1" outlineLevel="3"/>
    <col min="17" max="17" width="18.5546875" style="3" customWidth="1" outlineLevel="3"/>
    <col min="18" max="18" width="15.5546875" style="63" customWidth="1" outlineLevel="3"/>
    <col min="19" max="19" width="7.6640625" style="3" customWidth="1" outlineLevel="3"/>
    <col min="20" max="20" width="9.6640625" style="25" customWidth="1" outlineLevel="3"/>
    <col min="21" max="21" width="12.109375" style="26" customWidth="1" outlineLevel="3"/>
    <col min="22" max="22" width="10.109375" style="26" customWidth="1" outlineLevel="2"/>
    <col min="23" max="23" width="11.6640625" style="3" customWidth="1"/>
    <col min="24" max="24" width="10" style="3" customWidth="1"/>
    <col min="25" max="25" width="9.109375" style="3" customWidth="1"/>
    <col min="26" max="26" width="9.109375" style="162" customWidth="1"/>
    <col min="27" max="27" width="9.109375" style="3" customWidth="1"/>
    <col min="28" max="60" width="9.109375" style="3"/>
    <col min="61" max="61" width="9.109375" style="27"/>
    <col min="62" max="16384" width="9.109375" style="3"/>
  </cols>
  <sheetData>
    <row r="1" spans="1:61" ht="13.5" customHeight="1" outlineLevel="1">
      <c r="A1" s="153" t="s">
        <v>46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53" t="s">
        <v>47</v>
      </c>
      <c r="N1" s="102"/>
      <c r="O1" s="102"/>
      <c r="P1" s="102"/>
      <c r="Q1" s="102"/>
      <c r="R1" s="103"/>
      <c r="S1" s="102"/>
      <c r="T1" s="104"/>
      <c r="U1" s="105"/>
      <c r="V1" s="105"/>
      <c r="W1" s="102"/>
      <c r="X1" s="102"/>
      <c r="Y1" s="102"/>
      <c r="Z1" s="156"/>
      <c r="AA1" s="102"/>
      <c r="AB1" s="102"/>
      <c r="AC1" s="102"/>
      <c r="AD1" s="102"/>
      <c r="AE1" s="110"/>
    </row>
    <row r="2" spans="1:61" ht="13.5" customHeight="1" outlineLevel="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2"/>
      <c r="T2" s="104"/>
      <c r="U2" s="105"/>
      <c r="V2" s="105"/>
      <c r="W2" s="102"/>
      <c r="X2" s="102"/>
      <c r="Y2" s="102"/>
      <c r="Z2" s="156"/>
      <c r="AA2" s="102"/>
      <c r="AB2" s="102"/>
      <c r="AC2" s="102"/>
      <c r="AD2" s="102"/>
      <c r="AE2" s="110"/>
    </row>
    <row r="3" spans="1:61" s="91" customFormat="1" ht="13.5" customHeight="1" outlineLevel="1">
      <c r="A3" s="114" t="s">
        <v>31</v>
      </c>
      <c r="B3" s="115" t="s">
        <v>25</v>
      </c>
      <c r="C3" s="115" t="s">
        <v>0</v>
      </c>
      <c r="D3" s="115" t="s">
        <v>7</v>
      </c>
      <c r="E3" s="115" t="s">
        <v>8</v>
      </c>
      <c r="F3" s="115" t="s">
        <v>32</v>
      </c>
      <c r="G3" s="115" t="s">
        <v>26</v>
      </c>
      <c r="H3" s="115" t="s">
        <v>33</v>
      </c>
      <c r="I3" s="115" t="s">
        <v>34</v>
      </c>
      <c r="J3" s="115" t="s">
        <v>24</v>
      </c>
      <c r="K3" s="116" t="s">
        <v>27</v>
      </c>
      <c r="L3" s="106"/>
      <c r="M3" s="132" t="s">
        <v>50</v>
      </c>
      <c r="N3" s="132" t="s">
        <v>24</v>
      </c>
      <c r="O3" s="132" t="s">
        <v>25</v>
      </c>
      <c r="P3" s="132"/>
      <c r="Q3" s="132" t="s">
        <v>0</v>
      </c>
      <c r="R3" s="132" t="s">
        <v>7</v>
      </c>
      <c r="S3" s="132" t="s">
        <v>8</v>
      </c>
      <c r="T3" s="132" t="s">
        <v>26</v>
      </c>
      <c r="U3" s="132" t="s">
        <v>32</v>
      </c>
      <c r="V3" s="132" t="s">
        <v>27</v>
      </c>
      <c r="W3" s="132" t="s">
        <v>51</v>
      </c>
      <c r="X3" s="132" t="s">
        <v>19</v>
      </c>
      <c r="Y3" s="132"/>
      <c r="Z3" s="157" t="s">
        <v>34</v>
      </c>
      <c r="AA3" s="106"/>
      <c r="AB3" s="106"/>
      <c r="AC3" s="106"/>
      <c r="AD3" s="106"/>
      <c r="AE3" s="111"/>
      <c r="BI3" s="92"/>
    </row>
    <row r="4" spans="1:61" s="91" customFormat="1" ht="13.5" customHeight="1" outlineLevel="1">
      <c r="A4" s="117" t="s">
        <v>68</v>
      </c>
      <c r="B4" s="99" t="s">
        <v>57</v>
      </c>
      <c r="C4" s="98">
        <v>2.2999999999999998</v>
      </c>
      <c r="D4" s="98">
        <v>483</v>
      </c>
      <c r="E4" s="98">
        <v>0</v>
      </c>
      <c r="F4" s="98">
        <v>1672</v>
      </c>
      <c r="G4" s="98">
        <v>1</v>
      </c>
      <c r="H4" s="98" t="s">
        <v>35</v>
      </c>
      <c r="I4" s="98" t="s">
        <v>35</v>
      </c>
      <c r="J4" s="100" t="s">
        <v>69</v>
      </c>
      <c r="K4" s="100" t="s">
        <v>56</v>
      </c>
      <c r="L4" s="106"/>
      <c r="M4" s="173" t="s">
        <v>67</v>
      </c>
      <c r="N4" s="174" t="s">
        <v>65</v>
      </c>
      <c r="O4" s="174" t="s">
        <v>66</v>
      </c>
      <c r="P4" s="175">
        <v>8</v>
      </c>
      <c r="Q4" s="175">
        <v>8</v>
      </c>
      <c r="R4" s="175">
        <v>936</v>
      </c>
      <c r="S4" s="176">
        <v>0</v>
      </c>
      <c r="T4" s="177">
        <v>1</v>
      </c>
      <c r="U4" s="177">
        <v>11625</v>
      </c>
      <c r="V4" s="177" t="s">
        <v>64</v>
      </c>
      <c r="W4" s="178">
        <v>44248</v>
      </c>
      <c r="X4" s="149"/>
      <c r="Y4" s="149"/>
      <c r="Z4" s="158" t="s">
        <v>52</v>
      </c>
      <c r="AA4" s="106"/>
      <c r="AB4" s="106"/>
      <c r="AC4" s="106"/>
      <c r="AD4" s="106"/>
      <c r="AE4" s="111"/>
      <c r="BI4" s="92"/>
    </row>
    <row r="5" spans="1:61" s="91" customFormat="1" ht="13.5" customHeight="1" outlineLevel="1">
      <c r="A5" s="117" t="s">
        <v>58</v>
      </c>
      <c r="B5" s="99" t="s">
        <v>57</v>
      </c>
      <c r="C5" s="98">
        <v>2.2999999999999998</v>
      </c>
      <c r="D5" s="98">
        <v>1219</v>
      </c>
      <c r="E5" s="98">
        <v>0</v>
      </c>
      <c r="F5" s="98">
        <v>9430</v>
      </c>
      <c r="G5" s="98">
        <v>1</v>
      </c>
      <c r="H5" s="98" t="s">
        <v>35</v>
      </c>
      <c r="I5" s="98" t="s">
        <v>35</v>
      </c>
      <c r="J5" s="100">
        <v>3994581</v>
      </c>
      <c r="K5" s="118" t="s">
        <v>56</v>
      </c>
      <c r="L5" s="106"/>
      <c r="M5" s="173" t="s">
        <v>61</v>
      </c>
      <c r="N5" s="174" t="s">
        <v>63</v>
      </c>
      <c r="O5" s="174" t="s">
        <v>55</v>
      </c>
      <c r="P5" s="175">
        <v>4</v>
      </c>
      <c r="Q5" s="175">
        <v>4</v>
      </c>
      <c r="R5" s="176">
        <v>110</v>
      </c>
      <c r="S5" s="177">
        <v>0</v>
      </c>
      <c r="T5" s="177">
        <v>1</v>
      </c>
      <c r="U5" s="177">
        <v>238</v>
      </c>
      <c r="V5" s="174" t="s">
        <v>64</v>
      </c>
      <c r="W5" s="178">
        <v>44248</v>
      </c>
      <c r="Z5" s="159"/>
      <c r="AA5" s="106"/>
      <c r="AB5" s="106"/>
      <c r="AC5" s="106"/>
      <c r="AD5" s="106"/>
      <c r="AE5" s="111"/>
      <c r="BI5" s="92"/>
    </row>
    <row r="6" spans="1:61" s="91" customFormat="1" ht="13.5" customHeight="1" outlineLevel="1">
      <c r="A6" s="117" t="s">
        <v>59</v>
      </c>
      <c r="B6" s="99" t="s">
        <v>57</v>
      </c>
      <c r="C6" s="98">
        <v>2.2999999999999998</v>
      </c>
      <c r="D6" s="98">
        <v>1219</v>
      </c>
      <c r="E6" s="98">
        <v>0</v>
      </c>
      <c r="F6" s="98">
        <v>9485</v>
      </c>
      <c r="G6" s="98">
        <v>1</v>
      </c>
      <c r="H6" s="98" t="s">
        <v>35</v>
      </c>
      <c r="I6" s="98" t="s">
        <v>35</v>
      </c>
      <c r="J6" s="100">
        <v>3992852</v>
      </c>
      <c r="K6" s="118" t="s">
        <v>56</v>
      </c>
      <c r="L6" s="106"/>
      <c r="M6" s="173" t="s">
        <v>62</v>
      </c>
      <c r="N6" s="174" t="s">
        <v>63</v>
      </c>
      <c r="O6" s="174" t="s">
        <v>55</v>
      </c>
      <c r="P6" s="175">
        <v>4</v>
      </c>
      <c r="Q6" s="175">
        <v>4</v>
      </c>
      <c r="R6" s="176">
        <v>110</v>
      </c>
      <c r="S6" s="177">
        <v>0</v>
      </c>
      <c r="T6" s="177">
        <v>1</v>
      </c>
      <c r="U6" s="177">
        <v>231</v>
      </c>
      <c r="V6" s="174" t="s">
        <v>64</v>
      </c>
      <c r="W6" s="178">
        <v>44248</v>
      </c>
      <c r="X6" s="106"/>
      <c r="Y6" s="106"/>
      <c r="Z6" s="160"/>
      <c r="AA6" s="106"/>
      <c r="AB6" s="106"/>
      <c r="AC6" s="106"/>
      <c r="AD6" s="106"/>
      <c r="AE6" s="111"/>
      <c r="BI6" s="92"/>
    </row>
    <row r="7" spans="1:61" s="91" customFormat="1" ht="13.5" customHeight="1" outlineLevel="1">
      <c r="A7" s="117" t="s">
        <v>60</v>
      </c>
      <c r="B7" s="99" t="s">
        <v>57</v>
      </c>
      <c r="C7" s="98">
        <v>2.2999999999999998</v>
      </c>
      <c r="D7" s="98">
        <v>1219</v>
      </c>
      <c r="E7" s="98">
        <v>0</v>
      </c>
      <c r="F7" s="98">
        <v>9635</v>
      </c>
      <c r="G7" s="98">
        <v>1</v>
      </c>
      <c r="H7" s="98" t="s">
        <v>35</v>
      </c>
      <c r="I7" s="98" t="s">
        <v>35</v>
      </c>
      <c r="J7" s="100">
        <v>3992851</v>
      </c>
      <c r="K7" s="118" t="s">
        <v>56</v>
      </c>
      <c r="L7" s="106"/>
      <c r="M7" s="106"/>
      <c r="N7" s="106"/>
      <c r="O7" s="106"/>
      <c r="P7" s="106"/>
      <c r="Q7" s="106"/>
      <c r="R7" s="107"/>
      <c r="S7" s="106"/>
      <c r="T7" s="108"/>
      <c r="U7" s="109"/>
      <c r="V7" s="109"/>
      <c r="W7" s="106"/>
      <c r="X7" s="106"/>
      <c r="Y7" s="106"/>
      <c r="Z7" s="160"/>
      <c r="AA7" s="106"/>
      <c r="AB7" s="106"/>
      <c r="AC7" s="106"/>
      <c r="AD7" s="106"/>
      <c r="AE7" s="111"/>
      <c r="BI7" s="92"/>
    </row>
    <row r="8" spans="1:61" s="91" customFormat="1" ht="13.5" customHeight="1" outlineLevel="1">
      <c r="A8" s="119"/>
      <c r="B8" s="120"/>
      <c r="C8" s="121"/>
      <c r="D8" s="121"/>
      <c r="E8" s="121"/>
      <c r="F8" s="121"/>
      <c r="G8" s="121"/>
      <c r="H8" s="121"/>
      <c r="I8" s="121"/>
      <c r="J8" s="122"/>
      <c r="K8" s="123"/>
      <c r="L8" s="106"/>
      <c r="M8" s="106"/>
      <c r="N8" s="106"/>
      <c r="O8" s="106"/>
      <c r="P8" s="106"/>
      <c r="Q8" s="106"/>
      <c r="R8" s="107"/>
      <c r="S8" s="106"/>
      <c r="T8" s="108"/>
      <c r="U8" s="109"/>
      <c r="V8" s="109"/>
      <c r="W8" s="106"/>
      <c r="X8" s="106"/>
      <c r="Y8" s="106"/>
      <c r="Z8" s="160"/>
      <c r="AA8" s="106"/>
      <c r="AB8" s="106"/>
      <c r="AC8" s="106"/>
      <c r="AD8" s="106"/>
      <c r="AE8" s="111"/>
      <c r="BI8" s="92"/>
    </row>
    <row r="9" spans="1:61" s="91" customFormat="1" ht="13.5" customHeight="1" outlineLevel="1">
      <c r="A9" s="98"/>
      <c r="B9" s="99"/>
      <c r="C9" s="98"/>
      <c r="D9" s="98"/>
      <c r="E9" s="169"/>
      <c r="F9" s="98"/>
      <c r="G9" s="98"/>
      <c r="H9" s="98"/>
      <c r="I9" s="98"/>
      <c r="J9" s="100"/>
      <c r="K9" s="100"/>
      <c r="L9" s="106"/>
      <c r="M9" s="106"/>
      <c r="N9" s="106"/>
      <c r="O9" s="106"/>
      <c r="P9" s="106"/>
      <c r="Q9" s="106"/>
      <c r="R9" s="107"/>
      <c r="S9" s="106"/>
      <c r="T9" s="108"/>
      <c r="U9" s="109"/>
      <c r="V9" s="109"/>
      <c r="W9" s="106"/>
      <c r="X9" s="106"/>
      <c r="Y9" s="106"/>
      <c r="Z9" s="160"/>
      <c r="AA9" s="106"/>
      <c r="AB9" s="106"/>
      <c r="AC9" s="106"/>
      <c r="AD9" s="106"/>
      <c r="AE9" s="111"/>
      <c r="BI9" s="92"/>
    </row>
    <row r="10" spans="1:61" s="91" customFormat="1" ht="13.5" customHeight="1" outlineLevel="1">
      <c r="A10" s="124" t="s">
        <v>19</v>
      </c>
      <c r="B10" s="125" t="s">
        <v>20</v>
      </c>
      <c r="C10" s="125" t="s">
        <v>21</v>
      </c>
      <c r="D10" s="125" t="s">
        <v>18</v>
      </c>
      <c r="E10" s="170" t="s">
        <v>22</v>
      </c>
      <c r="F10" s="125" t="s">
        <v>23</v>
      </c>
      <c r="G10" s="126" t="s">
        <v>28</v>
      </c>
      <c r="H10" s="98"/>
      <c r="I10" s="98"/>
      <c r="J10" s="100"/>
      <c r="K10" s="100"/>
      <c r="L10" s="106"/>
      <c r="M10" s="138" t="s">
        <v>19</v>
      </c>
      <c r="N10" s="139" t="s">
        <v>21</v>
      </c>
      <c r="O10" s="139" t="s">
        <v>20</v>
      </c>
      <c r="P10" s="139" t="s">
        <v>18</v>
      </c>
      <c r="Q10" s="139" t="s">
        <v>22</v>
      </c>
      <c r="R10" s="140" t="s">
        <v>23</v>
      </c>
      <c r="S10" s="139" t="s">
        <v>48</v>
      </c>
      <c r="T10" s="141" t="s">
        <v>49</v>
      </c>
      <c r="U10" s="135"/>
      <c r="V10" s="109"/>
      <c r="W10" s="106"/>
      <c r="X10" s="106"/>
      <c r="Y10" s="106"/>
      <c r="Z10" s="160"/>
      <c r="AA10" s="106"/>
      <c r="AB10" s="106"/>
      <c r="AC10" s="106"/>
      <c r="AD10" s="106"/>
      <c r="AE10" s="111"/>
      <c r="BI10" s="92"/>
    </row>
    <row r="11" spans="1:61" s="22" customFormat="1" ht="13.5" customHeight="1" outlineLevel="1">
      <c r="A11" s="127" t="str">
        <f t="shared" ref="A11:B15" si="0">A4</f>
        <v>TP211H003603</v>
      </c>
      <c r="B11" s="112" t="str">
        <f t="shared" si="0"/>
        <v>JSH440W-OP</v>
      </c>
      <c r="C11" s="113" t="str">
        <f t="shared" ref="C11:D15" si="1">J4</f>
        <v>3913582</v>
      </c>
      <c r="D11" s="113" t="str">
        <f t="shared" si="1"/>
        <v>CSVC</v>
      </c>
      <c r="E11" s="171">
        <f t="shared" ref="E11:F15" si="2">C4</f>
        <v>2.2999999999999998</v>
      </c>
      <c r="F11" s="113">
        <f t="shared" si="2"/>
        <v>483</v>
      </c>
      <c r="G11" s="128">
        <f>F4</f>
        <v>1672</v>
      </c>
      <c r="H11" s="101"/>
      <c r="I11" s="101"/>
      <c r="J11" s="97"/>
      <c r="K11" s="97"/>
      <c r="L11" s="102"/>
      <c r="M11" s="142" t="str">
        <f t="shared" ref="M11:O13" si="3">M4</f>
        <v>HTV0402/21</v>
      </c>
      <c r="N11" s="133" t="str">
        <f t="shared" si="3"/>
        <v>T029550</v>
      </c>
      <c r="O11" s="133" t="str">
        <f t="shared" si="3"/>
        <v>SPHC</v>
      </c>
      <c r="P11" s="133" t="str">
        <f>V4</f>
        <v>CSC</v>
      </c>
      <c r="Q11" s="136">
        <f t="shared" ref="Q11:R13" si="4">Q4</f>
        <v>8</v>
      </c>
      <c r="R11" s="134">
        <f t="shared" si="4"/>
        <v>936</v>
      </c>
      <c r="S11" s="137">
        <f>U4</f>
        <v>11625</v>
      </c>
      <c r="T11" s="143">
        <f>S11</f>
        <v>11625</v>
      </c>
      <c r="U11" s="135"/>
      <c r="V11" s="105"/>
      <c r="W11" s="102"/>
      <c r="X11" s="102"/>
      <c r="Y11" s="102"/>
      <c r="Z11" s="156"/>
      <c r="AA11" s="102"/>
      <c r="AB11" s="102"/>
      <c r="AC11" s="102"/>
      <c r="AD11" s="102"/>
      <c r="AE11" s="96"/>
      <c r="BI11" s="90"/>
    </row>
    <row r="12" spans="1:61" s="22" customFormat="1" ht="13.5" customHeight="1" outlineLevel="1">
      <c r="A12" s="127" t="str">
        <f t="shared" si="0"/>
        <v>TP212H000141</v>
      </c>
      <c r="B12" s="112" t="str">
        <f t="shared" si="0"/>
        <v>JSH440W-OP</v>
      </c>
      <c r="C12" s="113">
        <f t="shared" si="1"/>
        <v>3994581</v>
      </c>
      <c r="D12" s="113" t="str">
        <f t="shared" si="1"/>
        <v>CSVC</v>
      </c>
      <c r="E12" s="171">
        <f t="shared" si="2"/>
        <v>2.2999999999999998</v>
      </c>
      <c r="F12" s="113">
        <f t="shared" si="2"/>
        <v>1219</v>
      </c>
      <c r="G12" s="128">
        <f>F5</f>
        <v>9430</v>
      </c>
      <c r="H12" s="101"/>
      <c r="I12" s="101"/>
      <c r="J12" s="97"/>
      <c r="K12" s="97"/>
      <c r="L12" s="102"/>
      <c r="M12" s="142" t="str">
        <f t="shared" si="3"/>
        <v>AHTV2195/20-D2-09</v>
      </c>
      <c r="N12" s="133" t="str">
        <f t="shared" si="3"/>
        <v>V261980</v>
      </c>
      <c r="O12" s="133" t="str">
        <f t="shared" si="3"/>
        <v>JSH270C-OP</v>
      </c>
      <c r="P12" s="133" t="str">
        <f>V5</f>
        <v>CSC</v>
      </c>
      <c r="Q12" s="136">
        <f t="shared" si="4"/>
        <v>4</v>
      </c>
      <c r="R12" s="134">
        <f t="shared" si="4"/>
        <v>110</v>
      </c>
      <c r="S12" s="137">
        <f>U5</f>
        <v>238</v>
      </c>
      <c r="T12" s="143">
        <f>S12</f>
        <v>238</v>
      </c>
      <c r="U12" s="135"/>
      <c r="V12" s="105"/>
      <c r="W12" s="102"/>
      <c r="X12" s="102"/>
      <c r="Y12" s="102"/>
      <c r="Z12" s="156"/>
      <c r="AA12" s="102"/>
      <c r="AB12" s="102"/>
      <c r="AC12" s="102"/>
      <c r="AD12" s="102"/>
      <c r="AE12" s="96"/>
      <c r="BI12" s="90"/>
    </row>
    <row r="13" spans="1:61" s="22" customFormat="1" ht="13.5" customHeight="1" outlineLevel="1">
      <c r="A13" s="127" t="str">
        <f t="shared" si="0"/>
        <v>TP212H000143</v>
      </c>
      <c r="B13" s="112" t="str">
        <f t="shared" si="0"/>
        <v>JSH440W-OP</v>
      </c>
      <c r="C13" s="113">
        <f t="shared" si="1"/>
        <v>3992852</v>
      </c>
      <c r="D13" s="113" t="str">
        <f t="shared" si="1"/>
        <v>CSVC</v>
      </c>
      <c r="E13" s="171">
        <f t="shared" si="2"/>
        <v>2.2999999999999998</v>
      </c>
      <c r="F13" s="113">
        <f t="shared" si="2"/>
        <v>1219</v>
      </c>
      <c r="G13" s="128">
        <f>F6</f>
        <v>9485</v>
      </c>
      <c r="H13" s="101"/>
      <c r="I13" s="101"/>
      <c r="J13" s="97"/>
      <c r="K13" s="97"/>
      <c r="L13" s="102"/>
      <c r="M13" s="142" t="str">
        <f t="shared" si="3"/>
        <v>AHTV2195/20-D2-10</v>
      </c>
      <c r="N13" s="133" t="str">
        <f t="shared" si="3"/>
        <v>V261980</v>
      </c>
      <c r="O13" s="133" t="str">
        <f t="shared" si="3"/>
        <v>JSH270C-OP</v>
      </c>
      <c r="P13" s="133" t="str">
        <f>V6</f>
        <v>CSC</v>
      </c>
      <c r="Q13" s="136">
        <f t="shared" si="4"/>
        <v>4</v>
      </c>
      <c r="R13" s="134">
        <f t="shared" si="4"/>
        <v>110</v>
      </c>
      <c r="S13" s="137">
        <f>U6</f>
        <v>231</v>
      </c>
      <c r="T13" s="143">
        <f>S13</f>
        <v>231</v>
      </c>
      <c r="U13" s="135"/>
      <c r="V13" s="105"/>
      <c r="W13" s="102"/>
      <c r="X13" s="102"/>
      <c r="Y13" s="102"/>
      <c r="Z13" s="156"/>
      <c r="AA13" s="102"/>
      <c r="AB13" s="102"/>
      <c r="AC13" s="102"/>
      <c r="AD13" s="102"/>
      <c r="AE13" s="96"/>
      <c r="BI13" s="90"/>
    </row>
    <row r="14" spans="1:61" s="22" customFormat="1" ht="13.5" customHeight="1" outlineLevel="1">
      <c r="A14" s="127" t="str">
        <f t="shared" si="0"/>
        <v>TP212H000144</v>
      </c>
      <c r="B14" s="112" t="str">
        <f t="shared" si="0"/>
        <v>JSH440W-OP</v>
      </c>
      <c r="C14" s="113">
        <f t="shared" si="1"/>
        <v>3992851</v>
      </c>
      <c r="D14" s="113" t="str">
        <f t="shared" si="1"/>
        <v>CSVC</v>
      </c>
      <c r="E14" s="171">
        <f t="shared" si="2"/>
        <v>2.2999999999999998</v>
      </c>
      <c r="F14" s="113">
        <f t="shared" si="2"/>
        <v>1219</v>
      </c>
      <c r="G14" s="128">
        <f>F7</f>
        <v>9635</v>
      </c>
      <c r="H14" s="101"/>
      <c r="I14" s="101"/>
      <c r="J14" s="97"/>
      <c r="K14" s="97"/>
      <c r="L14" s="102"/>
      <c r="M14" s="142"/>
      <c r="N14" s="133"/>
      <c r="O14" s="133"/>
      <c r="P14" s="133"/>
      <c r="Q14" s="133"/>
      <c r="R14" s="134"/>
      <c r="S14" s="133"/>
      <c r="T14" s="143"/>
      <c r="U14" s="135"/>
      <c r="V14" s="105"/>
      <c r="W14" s="102"/>
      <c r="X14" s="102"/>
      <c r="Y14" s="102"/>
      <c r="Z14" s="156"/>
      <c r="AA14" s="102"/>
      <c r="AB14" s="102"/>
      <c r="AC14" s="102"/>
      <c r="AD14" s="102"/>
      <c r="AE14" s="96"/>
      <c r="BI14" s="90"/>
    </row>
    <row r="15" spans="1:61" s="22" customFormat="1" ht="13.5" customHeight="1" outlineLevel="1">
      <c r="A15" s="129">
        <f t="shared" si="0"/>
        <v>0</v>
      </c>
      <c r="B15" s="130">
        <f t="shared" si="0"/>
        <v>0</v>
      </c>
      <c r="C15" s="131">
        <f t="shared" si="1"/>
        <v>0</v>
      </c>
      <c r="D15" s="131">
        <f t="shared" si="1"/>
        <v>0</v>
      </c>
      <c r="E15" s="172">
        <f t="shared" si="2"/>
        <v>0</v>
      </c>
      <c r="F15" s="131">
        <f t="shared" si="2"/>
        <v>0</v>
      </c>
      <c r="G15" s="128">
        <f>F8</f>
        <v>0</v>
      </c>
      <c r="H15" s="101"/>
      <c r="I15" s="101"/>
      <c r="J15" s="97"/>
      <c r="K15" s="97"/>
      <c r="L15" s="102"/>
      <c r="M15" s="144"/>
      <c r="N15" s="145"/>
      <c r="O15" s="145"/>
      <c r="P15" s="145"/>
      <c r="Q15" s="145"/>
      <c r="R15" s="146"/>
      <c r="S15" s="145"/>
      <c r="T15" s="147"/>
      <c r="U15" s="135"/>
      <c r="V15" s="105"/>
      <c r="W15" s="102"/>
      <c r="X15" s="102"/>
      <c r="Y15" s="102"/>
      <c r="Z15" s="156"/>
      <c r="AA15" s="102"/>
      <c r="AB15" s="102"/>
      <c r="AC15" s="102"/>
      <c r="AD15" s="102"/>
      <c r="AE15" s="96"/>
      <c r="BI15" s="90"/>
    </row>
    <row r="16" spans="1:61" s="22" customFormat="1" ht="14.4">
      <c r="A16" s="93"/>
      <c r="B16" s="93"/>
      <c r="C16" s="94"/>
      <c r="D16" s="94"/>
      <c r="E16" s="94"/>
      <c r="F16" s="94"/>
      <c r="G16" s="95"/>
      <c r="H16" s="86"/>
      <c r="I16" s="86"/>
      <c r="J16" s="96"/>
      <c r="K16" s="96"/>
      <c r="R16" s="87"/>
      <c r="T16" s="88"/>
      <c r="U16" s="89"/>
      <c r="Z16" s="161"/>
      <c r="BI16" s="90"/>
    </row>
    <row r="17" spans="1:61" s="22" customFormat="1" ht="14.4">
      <c r="A17" s="93"/>
      <c r="B17" s="93"/>
      <c r="C17" s="94"/>
      <c r="D17" s="94"/>
      <c r="E17" s="94"/>
      <c r="F17" s="94"/>
      <c r="G17" s="95"/>
      <c r="H17" s="86"/>
      <c r="I17" s="86"/>
      <c r="J17" s="96"/>
      <c r="K17" s="96"/>
      <c r="R17" s="87"/>
      <c r="T17" s="88"/>
      <c r="U17" s="89"/>
      <c r="V17" s="89"/>
      <c r="Z17" s="161"/>
      <c r="BI17" s="90"/>
    </row>
    <row r="18" spans="1:61" ht="22.8">
      <c r="F18" s="2" t="s">
        <v>2</v>
      </c>
      <c r="G18" s="2" t="s">
        <v>1</v>
      </c>
      <c r="H18" s="2"/>
      <c r="I18" s="2"/>
      <c r="J18" s="2"/>
      <c r="K18" s="1"/>
      <c r="L18" s="23" t="s">
        <v>3</v>
      </c>
      <c r="M18" s="148">
        <v>1219</v>
      </c>
      <c r="N18" s="24"/>
      <c r="O18" s="198" t="s">
        <v>4</v>
      </c>
      <c r="P18" s="198"/>
      <c r="R18" s="3"/>
    </row>
    <row r="19" spans="1:61" s="65" customFormat="1" ht="17.7" hidden="1" customHeight="1" outlineLevel="1">
      <c r="A19" s="78">
        <f>G31</f>
        <v>225</v>
      </c>
      <c r="B19" s="79" t="str">
        <f>H31</f>
        <v>C</v>
      </c>
      <c r="C19" s="80">
        <f>F31</f>
        <v>0</v>
      </c>
      <c r="D19" s="78">
        <f>G32</f>
        <v>106</v>
      </c>
      <c r="E19" s="79" t="str">
        <f>H32</f>
        <v>C</v>
      </c>
      <c r="F19" s="80">
        <f>F32</f>
        <v>1</v>
      </c>
      <c r="G19" s="78">
        <f>G33</f>
        <v>0</v>
      </c>
      <c r="H19" s="79" t="str">
        <f>H33</f>
        <v>C</v>
      </c>
      <c r="I19" s="80">
        <f>F33</f>
        <v>0</v>
      </c>
      <c r="J19" s="78">
        <f>G34</f>
        <v>220</v>
      </c>
      <c r="K19" s="79" t="str">
        <f>H34</f>
        <v>C</v>
      </c>
      <c r="L19" s="80">
        <f>F34</f>
        <v>5</v>
      </c>
      <c r="M19" s="78">
        <f>G35</f>
        <v>150</v>
      </c>
      <c r="N19" s="79" t="str">
        <f>H35</f>
        <v>C</v>
      </c>
      <c r="O19" s="80">
        <f>F35</f>
        <v>0</v>
      </c>
      <c r="P19" s="78">
        <f>G36</f>
        <v>127</v>
      </c>
      <c r="Q19" s="79" t="str">
        <f>H36</f>
        <v>C</v>
      </c>
      <c r="R19" s="80">
        <f>F36</f>
        <v>0</v>
      </c>
      <c r="S19" s="78">
        <f>G37</f>
        <v>145</v>
      </c>
      <c r="T19" s="79" t="str">
        <f>H37</f>
        <v>C</v>
      </c>
      <c r="U19" s="80">
        <f>F37</f>
        <v>0</v>
      </c>
      <c r="V19" s="66"/>
      <c r="W19" s="66"/>
      <c r="X19" s="66"/>
      <c r="Y19" s="66"/>
      <c r="Z19" s="163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8"/>
    </row>
    <row r="20" spans="1:61" s="65" customFormat="1" ht="17.7" hidden="1" customHeight="1" outlineLevel="1">
      <c r="A20" s="78">
        <f>G38</f>
        <v>52</v>
      </c>
      <c r="B20" s="79" t="str">
        <f>H38</f>
        <v>C</v>
      </c>
      <c r="C20" s="80">
        <f>F38</f>
        <v>0</v>
      </c>
      <c r="D20" s="78">
        <f>G39</f>
        <v>70</v>
      </c>
      <c r="E20" s="79" t="str">
        <f>H39</f>
        <v>C</v>
      </c>
      <c r="F20" s="80">
        <f>F39</f>
        <v>0</v>
      </c>
      <c r="G20" s="78">
        <f>G40</f>
        <v>72</v>
      </c>
      <c r="H20" s="79" t="str">
        <f>H40</f>
        <v>C</v>
      </c>
      <c r="I20" s="80">
        <f>F40</f>
        <v>0</v>
      </c>
      <c r="J20" s="78">
        <f>G41</f>
        <v>0</v>
      </c>
      <c r="K20" s="79" t="str">
        <f>H41</f>
        <v>C</v>
      </c>
      <c r="L20" s="80">
        <f>F41</f>
        <v>0</v>
      </c>
      <c r="M20" s="78">
        <f>G42</f>
        <v>0</v>
      </c>
      <c r="N20" s="79" t="str">
        <f>H42</f>
        <v>C</v>
      </c>
      <c r="O20" s="80">
        <f>F42</f>
        <v>0</v>
      </c>
      <c r="P20" s="78">
        <f>G43</f>
        <v>0</v>
      </c>
      <c r="Q20" s="79" t="str">
        <f>H43</f>
        <v>C</v>
      </c>
      <c r="R20" s="80">
        <f>F43</f>
        <v>0</v>
      </c>
      <c r="S20" s="78">
        <f>G44</f>
        <v>0</v>
      </c>
      <c r="T20" s="79" t="str">
        <f>H44</f>
        <v>C</v>
      </c>
      <c r="U20" s="80">
        <f>F44</f>
        <v>0</v>
      </c>
      <c r="V20" s="66"/>
      <c r="W20" s="66"/>
      <c r="X20" s="66"/>
      <c r="Y20" s="66"/>
      <c r="Z20" s="163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8"/>
    </row>
    <row r="21" spans="1:61" s="65" customFormat="1" ht="17.7" hidden="1" customHeight="1" outlineLevel="1">
      <c r="A21" s="78">
        <f>G45</f>
        <v>0</v>
      </c>
      <c r="B21" s="79">
        <f>H45</f>
        <v>0</v>
      </c>
      <c r="C21" s="80">
        <f>F45</f>
        <v>0</v>
      </c>
      <c r="D21" s="78">
        <f>G46</f>
        <v>0</v>
      </c>
      <c r="E21" s="79">
        <f>H46</f>
        <v>0</v>
      </c>
      <c r="F21" s="80">
        <f>F46</f>
        <v>0</v>
      </c>
      <c r="G21" s="78">
        <f>G47</f>
        <v>0</v>
      </c>
      <c r="H21" s="79">
        <f>H47</f>
        <v>0</v>
      </c>
      <c r="I21" s="80">
        <f>F47</f>
        <v>0</v>
      </c>
      <c r="J21" s="78">
        <f>G48</f>
        <v>0</v>
      </c>
      <c r="K21" s="79">
        <f>H48</f>
        <v>0</v>
      </c>
      <c r="L21" s="80">
        <f>F48</f>
        <v>0</v>
      </c>
      <c r="M21" s="78">
        <f>G49</f>
        <v>0</v>
      </c>
      <c r="N21" s="79">
        <f>H49</f>
        <v>0</v>
      </c>
      <c r="O21" s="80">
        <f>F49</f>
        <v>0</v>
      </c>
      <c r="P21" s="78">
        <f>G50</f>
        <v>0</v>
      </c>
      <c r="Q21" s="79">
        <f>H50</f>
        <v>0</v>
      </c>
      <c r="R21" s="80">
        <f>F50</f>
        <v>0</v>
      </c>
      <c r="S21" s="78">
        <f>G51</f>
        <v>0</v>
      </c>
      <c r="T21" s="79">
        <f>H51</f>
        <v>0</v>
      </c>
      <c r="U21" s="80">
        <f>F51</f>
        <v>0</v>
      </c>
      <c r="V21" s="66"/>
      <c r="W21" s="66"/>
      <c r="X21" s="66"/>
      <c r="Y21" s="66"/>
      <c r="Z21" s="163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8"/>
    </row>
    <row r="22" spans="1:61" s="65" customFormat="1" ht="17.7" hidden="1" customHeight="1" outlineLevel="1">
      <c r="A22" s="78">
        <f>G52</f>
        <v>0</v>
      </c>
      <c r="B22" s="79">
        <f>H52</f>
        <v>0</v>
      </c>
      <c r="C22" s="80">
        <f>F52</f>
        <v>0</v>
      </c>
      <c r="D22" s="78">
        <f>G53</f>
        <v>0</v>
      </c>
      <c r="E22" s="79">
        <f>H53</f>
        <v>0</v>
      </c>
      <c r="F22" s="80">
        <f>F53</f>
        <v>0</v>
      </c>
      <c r="G22" s="78">
        <f>G54</f>
        <v>0</v>
      </c>
      <c r="H22" s="79">
        <f>H54</f>
        <v>0</v>
      </c>
      <c r="I22" s="80">
        <f>F54</f>
        <v>0</v>
      </c>
      <c r="J22" s="78">
        <f>G55</f>
        <v>0</v>
      </c>
      <c r="K22" s="79">
        <f>H55</f>
        <v>0</v>
      </c>
      <c r="L22" s="80">
        <f>F55</f>
        <v>0</v>
      </c>
      <c r="M22" s="78">
        <f>G56</f>
        <v>0</v>
      </c>
      <c r="N22" s="79">
        <f>H56</f>
        <v>0</v>
      </c>
      <c r="O22" s="80">
        <f>F56</f>
        <v>0</v>
      </c>
      <c r="P22" s="81"/>
      <c r="Q22" s="82"/>
      <c r="R22" s="83"/>
      <c r="S22" s="81"/>
      <c r="T22" s="82"/>
      <c r="U22" s="83"/>
      <c r="V22" s="66"/>
      <c r="W22" s="66"/>
      <c r="X22" s="66"/>
      <c r="Y22" s="66"/>
      <c r="Z22" s="163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8"/>
    </row>
    <row r="23" spans="1:61" s="65" customFormat="1" ht="17.7" customHeight="1" collapsed="1">
      <c r="A23" s="150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66"/>
      <c r="W23" s="66"/>
      <c r="X23" s="66"/>
      <c r="Y23" s="66"/>
      <c r="Z23" s="163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8"/>
    </row>
    <row r="24" spans="1:61" s="65" customFormat="1" ht="17.7" customHeight="1" outlineLevel="1">
      <c r="A24" s="151">
        <f>G31</f>
        <v>225</v>
      </c>
      <c r="B24" s="152">
        <f>F31</f>
        <v>0</v>
      </c>
      <c r="C24" s="151">
        <f>G32</f>
        <v>106</v>
      </c>
      <c r="D24" s="152">
        <f>F32</f>
        <v>1</v>
      </c>
      <c r="E24" s="151">
        <f>G33</f>
        <v>0</v>
      </c>
      <c r="F24" s="152">
        <f>F33</f>
        <v>0</v>
      </c>
      <c r="G24" s="151">
        <f>G34</f>
        <v>220</v>
      </c>
      <c r="H24" s="152">
        <f>F34</f>
        <v>5</v>
      </c>
      <c r="I24" s="151">
        <f>G35</f>
        <v>150</v>
      </c>
      <c r="J24" s="152">
        <f>F35</f>
        <v>0</v>
      </c>
      <c r="K24" s="151">
        <f>G36</f>
        <v>127</v>
      </c>
      <c r="L24" s="152">
        <f>F36</f>
        <v>0</v>
      </c>
      <c r="M24" s="151">
        <f>G37</f>
        <v>145</v>
      </c>
      <c r="N24" s="152">
        <f>F37</f>
        <v>0</v>
      </c>
      <c r="O24" s="151">
        <f>G38</f>
        <v>52</v>
      </c>
      <c r="P24" s="152">
        <f>F38</f>
        <v>0</v>
      </c>
      <c r="Q24" s="151">
        <f>G39</f>
        <v>70</v>
      </c>
      <c r="R24" s="152">
        <f>F39</f>
        <v>0</v>
      </c>
      <c r="S24" s="151">
        <f>G40</f>
        <v>72</v>
      </c>
      <c r="T24" s="152">
        <f>F40</f>
        <v>0</v>
      </c>
      <c r="U24" s="66"/>
      <c r="V24" s="66"/>
      <c r="W24" s="66"/>
      <c r="X24" s="66"/>
      <c r="Y24" s="66"/>
      <c r="Z24" s="163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8"/>
    </row>
    <row r="25" spans="1:61" s="65" customFormat="1" ht="17.7" customHeight="1" outlineLevel="1">
      <c r="A25" s="151">
        <f>G41</f>
        <v>0</v>
      </c>
      <c r="B25" s="152">
        <f>F41</f>
        <v>0</v>
      </c>
      <c r="C25" s="151">
        <f>G42</f>
        <v>0</v>
      </c>
      <c r="D25" s="152">
        <f>F42</f>
        <v>0</v>
      </c>
      <c r="E25" s="151">
        <f>G43</f>
        <v>0</v>
      </c>
      <c r="F25" s="152">
        <f>F43</f>
        <v>0</v>
      </c>
      <c r="G25" s="151">
        <f>G44</f>
        <v>0</v>
      </c>
      <c r="H25" s="152">
        <f>F44</f>
        <v>0</v>
      </c>
      <c r="I25" s="151">
        <f>G45</f>
        <v>0</v>
      </c>
      <c r="J25" s="152">
        <f>F45</f>
        <v>0</v>
      </c>
      <c r="K25" s="151">
        <f>G46</f>
        <v>0</v>
      </c>
      <c r="L25" s="152">
        <f>F46</f>
        <v>0</v>
      </c>
      <c r="M25" s="151">
        <f>G47</f>
        <v>0</v>
      </c>
      <c r="N25" s="152">
        <f>F47</f>
        <v>0</v>
      </c>
      <c r="O25" s="151">
        <f>G48</f>
        <v>0</v>
      </c>
      <c r="P25" s="152">
        <f>F48</f>
        <v>0</v>
      </c>
      <c r="Q25" s="151">
        <f>G49</f>
        <v>0</v>
      </c>
      <c r="R25" s="152">
        <f>F49</f>
        <v>0</v>
      </c>
      <c r="S25" s="151">
        <f>G50</f>
        <v>0</v>
      </c>
      <c r="T25" s="152">
        <f>F50</f>
        <v>0</v>
      </c>
      <c r="U25" s="66"/>
      <c r="V25" s="66"/>
      <c r="W25" s="66"/>
      <c r="X25" s="66"/>
      <c r="Y25" s="66"/>
      <c r="Z25" s="163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8"/>
    </row>
    <row r="26" spans="1:61" s="65" customFormat="1" ht="17.7" customHeight="1" outlineLevel="1">
      <c r="A26" s="151">
        <f>G51</f>
        <v>0</v>
      </c>
      <c r="B26" s="152">
        <f>F51</f>
        <v>0</v>
      </c>
      <c r="C26" s="151">
        <f>G52</f>
        <v>0</v>
      </c>
      <c r="D26" s="152">
        <f>F52</f>
        <v>0</v>
      </c>
      <c r="E26" s="151">
        <f>G53</f>
        <v>0</v>
      </c>
      <c r="F26" s="152">
        <f>F53</f>
        <v>0</v>
      </c>
      <c r="G26" s="151">
        <f>G54</f>
        <v>0</v>
      </c>
      <c r="H26" s="152">
        <f>F54</f>
        <v>0</v>
      </c>
      <c r="I26" s="151">
        <f>G55</f>
        <v>0</v>
      </c>
      <c r="J26" s="152">
        <f>F55</f>
        <v>0</v>
      </c>
      <c r="K26" s="151">
        <f>G56</f>
        <v>0</v>
      </c>
      <c r="L26" s="152">
        <f>F56</f>
        <v>0</v>
      </c>
      <c r="M26" s="151"/>
      <c r="N26" s="152"/>
      <c r="O26" s="151"/>
      <c r="P26" s="152"/>
      <c r="Q26" s="151"/>
      <c r="R26" s="152"/>
      <c r="S26" s="151"/>
      <c r="T26" s="152"/>
      <c r="U26" s="66"/>
      <c r="V26" s="66"/>
      <c r="W26" s="66"/>
      <c r="X26" s="66"/>
      <c r="Y26" s="66"/>
      <c r="Z26" s="163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8"/>
    </row>
    <row r="27" spans="1:61" s="65" customFormat="1" ht="17.7" customHeight="1" outlineLevel="1">
      <c r="A27" s="151"/>
      <c r="B27" s="152"/>
      <c r="C27" s="151"/>
      <c r="D27" s="152"/>
      <c r="E27" s="151"/>
      <c r="F27" s="152"/>
      <c r="G27" s="151"/>
      <c r="H27" s="152"/>
      <c r="I27" s="151"/>
      <c r="J27" s="152"/>
      <c r="K27" s="151"/>
      <c r="L27" s="152"/>
      <c r="M27" s="151"/>
      <c r="N27" s="152"/>
      <c r="O27" s="151"/>
      <c r="P27" s="152"/>
      <c r="Q27" s="151"/>
      <c r="R27" s="152"/>
      <c r="S27" s="151"/>
      <c r="T27" s="152"/>
      <c r="U27" s="66"/>
      <c r="V27" s="66"/>
      <c r="W27" s="66"/>
      <c r="X27" s="66"/>
      <c r="Y27" s="66"/>
      <c r="Z27" s="163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8"/>
    </row>
    <row r="28" spans="1:61" s="65" customFormat="1" ht="17.7" customHeight="1">
      <c r="D28" s="66"/>
      <c r="E28" s="66"/>
      <c r="F28" s="66"/>
      <c r="G28" s="66"/>
      <c r="H28" s="66"/>
      <c r="I28" s="66"/>
      <c r="L28" s="66"/>
      <c r="M28" s="66"/>
      <c r="N28" s="66"/>
      <c r="O28" s="66"/>
      <c r="P28" s="66"/>
      <c r="Q28" s="66"/>
      <c r="R28" s="66"/>
      <c r="S28" s="66"/>
      <c r="T28" s="67"/>
      <c r="U28" s="66"/>
      <c r="V28" s="66"/>
      <c r="W28" s="66"/>
      <c r="X28" s="66"/>
      <c r="Y28" s="66"/>
      <c r="Z28" s="163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8"/>
    </row>
    <row r="29" spans="1:61" s="65" customFormat="1" ht="17.7" customHeight="1">
      <c r="D29" s="66"/>
      <c r="E29" s="166" t="s">
        <v>54</v>
      </c>
      <c r="F29" s="165">
        <f>F57</f>
        <v>6</v>
      </c>
      <c r="G29" s="66"/>
      <c r="H29" s="66"/>
      <c r="I29" s="66"/>
      <c r="J29" s="165" t="s">
        <v>53</v>
      </c>
      <c r="K29" s="183">
        <f>K58</f>
        <v>13</v>
      </c>
      <c r="L29" s="168">
        <f>K29/M18</f>
        <v>1.0664479081214109E-2</v>
      </c>
      <c r="M29" s="168"/>
      <c r="N29" s="66"/>
      <c r="O29" s="66"/>
      <c r="P29" s="66"/>
      <c r="Q29" s="66"/>
      <c r="R29" s="66"/>
      <c r="S29" s="66"/>
      <c r="T29" s="67"/>
      <c r="U29" s="167">
        <f>U57</f>
        <v>-4766.2789171452005</v>
      </c>
      <c r="V29" s="167">
        <f>V57</f>
        <v>-10059.223954060704</v>
      </c>
      <c r="W29" s="167">
        <f>W57</f>
        <v>50376.779051666672</v>
      </c>
      <c r="X29" s="167">
        <f>X57</f>
        <v>-13076.991140278917</v>
      </c>
      <c r="Y29" s="167">
        <f>Y57</f>
        <v>0</v>
      </c>
      <c r="Z29" s="163"/>
      <c r="AA29" s="66" t="s">
        <v>75</v>
      </c>
      <c r="AB29" s="66"/>
      <c r="AC29" s="66">
        <f t="shared" ref="AC29:AL29" si="5">AC57</f>
        <v>0</v>
      </c>
      <c r="AD29" s="66">
        <f t="shared" si="5"/>
        <v>0</v>
      </c>
      <c r="AE29" s="66">
        <f t="shared" si="5"/>
        <v>0</v>
      </c>
      <c r="AF29" s="66">
        <f t="shared" si="5"/>
        <v>0</v>
      </c>
      <c r="AG29" s="66">
        <f t="shared" si="5"/>
        <v>0</v>
      </c>
      <c r="AH29" s="66">
        <f t="shared" si="5"/>
        <v>0</v>
      </c>
      <c r="AI29" s="66">
        <f t="shared" si="5"/>
        <v>0</v>
      </c>
      <c r="AJ29" s="66">
        <f t="shared" si="5"/>
        <v>0</v>
      </c>
      <c r="AK29" s="66">
        <f t="shared" si="5"/>
        <v>0</v>
      </c>
      <c r="AL29" s="66">
        <f t="shared" si="5"/>
        <v>0</v>
      </c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8"/>
    </row>
    <row r="30" spans="1:61" s="6" customFormat="1" ht="48.6" thickBot="1">
      <c r="A30" s="4" t="s">
        <v>5</v>
      </c>
      <c r="B30" s="4" t="s">
        <v>6</v>
      </c>
      <c r="C30" s="4" t="s">
        <v>39</v>
      </c>
      <c r="D30" s="4" t="s">
        <v>40</v>
      </c>
      <c r="E30" s="4"/>
      <c r="F30" s="4" t="s">
        <v>41</v>
      </c>
      <c r="G30" s="4" t="s">
        <v>7</v>
      </c>
      <c r="H30" s="4" t="s">
        <v>8</v>
      </c>
      <c r="I30" s="4" t="s">
        <v>29</v>
      </c>
      <c r="J30" s="4" t="s">
        <v>30</v>
      </c>
      <c r="K30" s="28" t="s">
        <v>9</v>
      </c>
      <c r="L30" s="28" t="s">
        <v>42</v>
      </c>
      <c r="M30" s="195" t="s">
        <v>10</v>
      </c>
      <c r="N30" s="2" t="s">
        <v>3</v>
      </c>
      <c r="O30" s="28" t="s">
        <v>43</v>
      </c>
      <c r="P30" s="28" t="s">
        <v>11</v>
      </c>
      <c r="Q30" s="28" t="s">
        <v>12</v>
      </c>
      <c r="R30" s="29" t="s">
        <v>44</v>
      </c>
      <c r="S30" s="28" t="s">
        <v>17</v>
      </c>
      <c r="T30" s="30" t="s">
        <v>45</v>
      </c>
      <c r="U30" s="19" t="s">
        <v>16</v>
      </c>
      <c r="V30" s="20" t="s">
        <v>15</v>
      </c>
      <c r="W30" s="20" t="s">
        <v>36</v>
      </c>
      <c r="X30" s="20" t="s">
        <v>37</v>
      </c>
      <c r="Y30" s="20" t="s">
        <v>38</v>
      </c>
      <c r="Z30" s="163" t="s">
        <v>73</v>
      </c>
      <c r="AA30" s="20" t="s">
        <v>74</v>
      </c>
      <c r="AB30" s="20" t="s">
        <v>9</v>
      </c>
      <c r="AC30" s="20">
        <v>1</v>
      </c>
      <c r="AD30" s="20">
        <v>2</v>
      </c>
      <c r="AE30" s="20">
        <v>3</v>
      </c>
      <c r="AF30" s="20">
        <v>4</v>
      </c>
      <c r="AG30" s="20">
        <v>5</v>
      </c>
      <c r="AH30" s="20">
        <v>6</v>
      </c>
      <c r="AI30" s="20">
        <v>7</v>
      </c>
      <c r="AJ30" s="20">
        <v>8</v>
      </c>
      <c r="AK30" s="20">
        <v>9</v>
      </c>
      <c r="AL30" s="20">
        <v>10</v>
      </c>
      <c r="AM30" s="20"/>
      <c r="BI30" s="31"/>
    </row>
    <row r="31" spans="1:61" customFormat="1" ht="19.2" customHeight="1">
      <c r="A31" s="39"/>
      <c r="B31" s="8" t="s">
        <v>9</v>
      </c>
      <c r="C31" s="179">
        <f>B32</f>
        <v>5350</v>
      </c>
      <c r="D31" s="154">
        <f>P31/$E$31</f>
        <v>0</v>
      </c>
      <c r="E31" s="7">
        <v>1</v>
      </c>
      <c r="F31" s="189"/>
      <c r="G31" s="64">
        <v>225</v>
      </c>
      <c r="H31" s="64" t="s">
        <v>71</v>
      </c>
      <c r="I31" s="64"/>
      <c r="J31" s="64"/>
      <c r="K31" s="190">
        <f>G31*F31</f>
        <v>0</v>
      </c>
      <c r="L31" s="73">
        <f t="shared" ref="L31" si="6">$C31*$K31/$N31</f>
        <v>0</v>
      </c>
      <c r="M31" s="196">
        <f t="shared" ref="M31:M56" si="7">K31/15</f>
        <v>0</v>
      </c>
      <c r="N31" s="70">
        <f>M18</f>
        <v>1219</v>
      </c>
      <c r="O31" s="10">
        <v>508</v>
      </c>
      <c r="P31" s="33">
        <f t="shared" ref="P31:P56" si="8">IFERROR(L31/F31,0)</f>
        <v>0</v>
      </c>
      <c r="Q31" s="34">
        <f t="shared" ref="Q31:Q56" si="9">SQRT(4*P31*10^9/(PI()*7850*G31)+O31^2)</f>
        <v>508</v>
      </c>
      <c r="R31" s="35" t="e">
        <f t="shared" ref="R31:R56" si="10">(10^6*$P31)/($G31*$C$18*$Q$18)</f>
        <v>#DIV/0!</v>
      </c>
      <c r="S31" s="11" t="str">
        <f>IF(OR($D31&lt;I31,$D31&gt;J31),"NG","OK")</f>
        <v>OK</v>
      </c>
      <c r="T31" s="36">
        <f t="shared" ref="T31:T56" si="11">IF(Q31&lt;904,Q31-904,IF(AND(Q31&gt;904,Q31&lt;1300),0,IF(Q31&gt;1300,Q31-1300,0)))</f>
        <v>-396</v>
      </c>
      <c r="U31" s="18">
        <f t="shared" ref="U31:U56" si="12">L31+V31+AB31</f>
        <v>-800</v>
      </c>
      <c r="V31" s="69">
        <v>-800</v>
      </c>
      <c r="W31" s="69">
        <v>6521.91345</v>
      </c>
      <c r="X31" s="69">
        <f>V31+0.3*V31</f>
        <v>-1040</v>
      </c>
      <c r="Y31" s="69" t="str">
        <f>IF(X31+L31&lt;0,"OK", "NOT OK")</f>
        <v>OK</v>
      </c>
      <c r="Z31" s="162">
        <f t="shared" ref="Z31:Z36" si="13">U31/W31</f>
        <v>-0.1226633879969689</v>
      </c>
      <c r="AA31" s="181">
        <f>W31*0.3-V31</f>
        <v>2756.5740349999996</v>
      </c>
      <c r="AB31" s="84">
        <f>SUM(AC31:AL31)</f>
        <v>0</v>
      </c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186"/>
      <c r="AO31" s="187"/>
      <c r="BI31" s="38"/>
    </row>
    <row r="32" spans="1:61" customFormat="1" ht="19.2" customHeight="1">
      <c r="A32" s="39"/>
      <c r="B32" s="185">
        <f>B33</f>
        <v>5350</v>
      </c>
      <c r="C32" s="179">
        <f>C31</f>
        <v>5350</v>
      </c>
      <c r="D32" s="155">
        <f>P32/$E$31</f>
        <v>465.21739130434781</v>
      </c>
      <c r="E32" s="12"/>
      <c r="F32" s="9">
        <v>1</v>
      </c>
      <c r="G32" s="64">
        <v>106</v>
      </c>
      <c r="H32" s="64" t="s">
        <v>71</v>
      </c>
      <c r="I32" s="64"/>
      <c r="J32" s="64"/>
      <c r="K32" s="13">
        <f t="shared" ref="K32:K56" si="14">G32*F32</f>
        <v>106</v>
      </c>
      <c r="L32" s="73">
        <f>$C32*$K32/$N32</f>
        <v>465.21739130434781</v>
      </c>
      <c r="M32" s="74">
        <f t="shared" si="7"/>
        <v>7.0666666666666664</v>
      </c>
      <c r="N32" s="40">
        <f>N31</f>
        <v>1219</v>
      </c>
      <c r="O32" s="14">
        <v>508</v>
      </c>
      <c r="P32" s="41">
        <f t="shared" si="8"/>
        <v>465.21739130434781</v>
      </c>
      <c r="Q32" s="42">
        <f t="shared" si="9"/>
        <v>984.84382435951466</v>
      </c>
      <c r="R32" s="35" t="e">
        <f t="shared" si="10"/>
        <v>#DIV/0!</v>
      </c>
      <c r="S32" s="11" t="str">
        <f t="shared" ref="S32:S56" si="15">IF(OR($D32&lt;I32,$D32&gt;J32),"NG","OK")</f>
        <v>NG</v>
      </c>
      <c r="T32" s="43">
        <f t="shared" si="11"/>
        <v>0</v>
      </c>
      <c r="U32" s="18">
        <f>L32+V32+AB32</f>
        <v>-948.73913043478274</v>
      </c>
      <c r="V32" s="69">
        <v>-1413.9565217391305</v>
      </c>
      <c r="W32" s="69">
        <v>10417.0599</v>
      </c>
      <c r="X32" s="69">
        <f t="shared" ref="X32:X40" si="16">V32+0.3*V32</f>
        <v>-1838.1434782608696</v>
      </c>
      <c r="Y32" s="69" t="str">
        <f t="shared" ref="Y32:Y40" si="17">IF(X32+L32&lt;0,"OK", "NOT OK")</f>
        <v>OK</v>
      </c>
      <c r="Z32" s="162">
        <f t="shared" si="13"/>
        <v>-9.107551838448992E-2</v>
      </c>
      <c r="AA32" s="181">
        <f t="shared" ref="AA32:AA35" si="18">W32*0.3-V32</f>
        <v>4539.0744917391303</v>
      </c>
      <c r="AB32" s="84">
        <f t="shared" ref="AB32:AB57" si="19">SUM(AC32:AL32)</f>
        <v>0</v>
      </c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186"/>
      <c r="AO32" s="187"/>
      <c r="BI32" s="38"/>
    </row>
    <row r="33" spans="1:61" customFormat="1" ht="18.600000000000001" customHeight="1">
      <c r="A33" s="39"/>
      <c r="B33" s="182">
        <v>5350</v>
      </c>
      <c r="C33" s="194">
        <f t="shared" ref="C33:C57" si="20">C32</f>
        <v>5350</v>
      </c>
      <c r="D33" s="155">
        <f t="shared" ref="D33:D56" si="21">P33/$E$31</f>
        <v>0</v>
      </c>
      <c r="E33" s="12"/>
      <c r="F33" s="9"/>
      <c r="G33" s="64"/>
      <c r="H33" s="64" t="s">
        <v>71</v>
      </c>
      <c r="I33" s="64"/>
      <c r="J33" s="64"/>
      <c r="K33" s="13">
        <f t="shared" si="14"/>
        <v>0</v>
      </c>
      <c r="L33" s="73">
        <f t="shared" ref="L33:L56" si="22">$C33*$K33/$N33</f>
        <v>0</v>
      </c>
      <c r="M33" s="197">
        <f t="shared" si="7"/>
        <v>0</v>
      </c>
      <c r="N33" s="40">
        <f t="shared" ref="N33:N56" si="23">N32</f>
        <v>1219</v>
      </c>
      <c r="O33" s="14">
        <v>508</v>
      </c>
      <c r="P33" s="41">
        <f>IFERROR(L33/F33,0)</f>
        <v>0</v>
      </c>
      <c r="Q33" s="42" t="e">
        <f t="shared" si="9"/>
        <v>#DIV/0!</v>
      </c>
      <c r="R33" s="35" t="e">
        <f t="shared" si="10"/>
        <v>#DIV/0!</v>
      </c>
      <c r="S33" s="11" t="str">
        <f t="shared" si="15"/>
        <v>OK</v>
      </c>
      <c r="T33" s="43" t="e">
        <f t="shared" si="11"/>
        <v>#DIV/0!</v>
      </c>
      <c r="U33" s="18">
        <f t="shared" si="12"/>
        <v>0</v>
      </c>
      <c r="V33" s="69"/>
      <c r="W33" s="69"/>
      <c r="X33" s="69">
        <f t="shared" si="16"/>
        <v>0</v>
      </c>
      <c r="Y33" s="69" t="str">
        <f t="shared" si="17"/>
        <v>NOT OK</v>
      </c>
      <c r="Z33" s="162" t="e">
        <f t="shared" si="13"/>
        <v>#DIV/0!</v>
      </c>
      <c r="AA33" s="181">
        <f t="shared" si="18"/>
        <v>0</v>
      </c>
      <c r="AB33" s="84">
        <f t="shared" si="19"/>
        <v>0</v>
      </c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186"/>
      <c r="AO33" s="187"/>
      <c r="BI33" s="38"/>
    </row>
    <row r="34" spans="1:61" customFormat="1" ht="17.399999999999999" customHeight="1">
      <c r="A34" s="39"/>
      <c r="B34" s="180"/>
      <c r="C34" s="179">
        <f t="shared" si="20"/>
        <v>5350</v>
      </c>
      <c r="D34" s="155">
        <f t="shared" si="21"/>
        <v>965.5455291222313</v>
      </c>
      <c r="E34" s="12"/>
      <c r="F34" s="9">
        <v>5</v>
      </c>
      <c r="G34" s="64">
        <v>220</v>
      </c>
      <c r="H34" s="64" t="s">
        <v>71</v>
      </c>
      <c r="I34" s="64"/>
      <c r="J34" s="64"/>
      <c r="K34" s="13">
        <f t="shared" si="14"/>
        <v>1100</v>
      </c>
      <c r="L34" s="188">
        <f>$C34*$K34/$N34</f>
        <v>4827.7276456111567</v>
      </c>
      <c r="M34" s="74">
        <f t="shared" si="7"/>
        <v>73.333333333333329</v>
      </c>
      <c r="N34" s="40">
        <f>N33</f>
        <v>1219</v>
      </c>
      <c r="O34" s="14">
        <v>508</v>
      </c>
      <c r="P34" s="41">
        <f t="shared" si="8"/>
        <v>965.5455291222313</v>
      </c>
      <c r="Q34" s="42">
        <f t="shared" si="9"/>
        <v>984.84382435951466</v>
      </c>
      <c r="R34" s="35" t="e">
        <f t="shared" si="10"/>
        <v>#DIV/0!</v>
      </c>
      <c r="S34" s="11" t="str">
        <f t="shared" si="15"/>
        <v>NG</v>
      </c>
      <c r="T34" s="43">
        <f t="shared" si="11"/>
        <v>0</v>
      </c>
      <c r="U34" s="18">
        <f t="shared" si="12"/>
        <v>580.72764561115673</v>
      </c>
      <c r="V34" s="69">
        <v>-4247</v>
      </c>
      <c r="W34" s="69">
        <v>22574.031480000001</v>
      </c>
      <c r="X34" s="69">
        <f t="shared" si="16"/>
        <v>-5521.1</v>
      </c>
      <c r="Y34" s="69" t="str">
        <f t="shared" si="17"/>
        <v>OK</v>
      </c>
      <c r="Z34" s="162">
        <f t="shared" si="13"/>
        <v>2.5725473366406269E-2</v>
      </c>
      <c r="AA34" s="181">
        <f t="shared" si="18"/>
        <v>11019.209444</v>
      </c>
      <c r="AB34" s="84">
        <f t="shared" si="19"/>
        <v>0</v>
      </c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186"/>
      <c r="AO34" s="187"/>
      <c r="BI34" s="38"/>
    </row>
    <row r="35" spans="1:61" customFormat="1" ht="19.2" customHeight="1">
      <c r="A35" s="39"/>
      <c r="B35" s="180"/>
      <c r="C35" s="179">
        <f t="shared" si="20"/>
        <v>5350</v>
      </c>
      <c r="D35" s="155">
        <f t="shared" si="21"/>
        <v>0</v>
      </c>
      <c r="E35" s="12"/>
      <c r="F35" s="9"/>
      <c r="G35" s="64">
        <v>150</v>
      </c>
      <c r="H35" s="64" t="s">
        <v>71</v>
      </c>
      <c r="I35" s="64"/>
      <c r="J35" s="64"/>
      <c r="K35" s="13">
        <f t="shared" si="14"/>
        <v>0</v>
      </c>
      <c r="L35" s="73">
        <f t="shared" si="22"/>
        <v>0</v>
      </c>
      <c r="M35" s="197">
        <f t="shared" si="7"/>
        <v>0</v>
      </c>
      <c r="N35" s="40">
        <f t="shared" si="23"/>
        <v>1219</v>
      </c>
      <c r="O35" s="14">
        <v>508</v>
      </c>
      <c r="P35" s="41">
        <f t="shared" si="8"/>
        <v>0</v>
      </c>
      <c r="Q35" s="42">
        <f>SQRT(4*P35*10^9/(PI()*7850*G35)+O35^2)</f>
        <v>508</v>
      </c>
      <c r="R35" s="35" t="e">
        <f t="shared" si="10"/>
        <v>#DIV/0!</v>
      </c>
      <c r="S35" s="11" t="str">
        <f t="shared" si="15"/>
        <v>OK</v>
      </c>
      <c r="T35" s="43">
        <f t="shared" si="11"/>
        <v>-396</v>
      </c>
      <c r="U35" s="18">
        <f t="shared" si="12"/>
        <v>-788.26743232157503</v>
      </c>
      <c r="V35" s="69">
        <v>-788.26743232157503</v>
      </c>
      <c r="W35" s="69">
        <v>4618.8850499999999</v>
      </c>
      <c r="X35" s="69">
        <f t="shared" si="16"/>
        <v>-1024.7476620180475</v>
      </c>
      <c r="Y35" s="69" t="str">
        <f t="shared" si="17"/>
        <v>OK</v>
      </c>
      <c r="Z35" s="162">
        <f t="shared" si="13"/>
        <v>-0.17066184236855494</v>
      </c>
      <c r="AA35" s="181">
        <f t="shared" si="18"/>
        <v>2173.9329473215748</v>
      </c>
      <c r="AB35" s="84">
        <f t="shared" si="19"/>
        <v>0</v>
      </c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186"/>
      <c r="AO35" s="187"/>
      <c r="BI35" s="38"/>
    </row>
    <row r="36" spans="1:61" customFormat="1" ht="19.2" customHeight="1">
      <c r="A36" s="184"/>
      <c r="B36" s="182">
        <v>4266</v>
      </c>
      <c r="C36" s="179">
        <f t="shared" si="20"/>
        <v>5350</v>
      </c>
      <c r="D36" s="155">
        <f t="shared" si="21"/>
        <v>0</v>
      </c>
      <c r="E36" s="12"/>
      <c r="F36" s="9"/>
      <c r="G36" s="64">
        <v>127</v>
      </c>
      <c r="H36" s="64" t="s">
        <v>71</v>
      </c>
      <c r="I36" s="64"/>
      <c r="J36" s="64"/>
      <c r="K36" s="13">
        <f t="shared" si="14"/>
        <v>0</v>
      </c>
      <c r="L36" s="73">
        <f t="shared" si="22"/>
        <v>0</v>
      </c>
      <c r="M36" s="197">
        <f t="shared" si="7"/>
        <v>0</v>
      </c>
      <c r="N36" s="40">
        <f t="shared" si="23"/>
        <v>1219</v>
      </c>
      <c r="O36" s="14">
        <v>508</v>
      </c>
      <c r="P36" s="41">
        <f t="shared" si="8"/>
        <v>0</v>
      </c>
      <c r="Q36" s="42">
        <f t="shared" si="9"/>
        <v>508</v>
      </c>
      <c r="R36" s="35" t="e">
        <f t="shared" si="10"/>
        <v>#DIV/0!</v>
      </c>
      <c r="S36" s="11" t="str">
        <f t="shared" si="15"/>
        <v>OK</v>
      </c>
      <c r="T36" s="43">
        <f t="shared" si="11"/>
        <v>-396</v>
      </c>
      <c r="U36" s="18">
        <f t="shared" si="12"/>
        <v>-100</v>
      </c>
      <c r="V36" s="69">
        <v>-100</v>
      </c>
      <c r="W36" s="69">
        <v>0</v>
      </c>
      <c r="X36" s="69">
        <f t="shared" si="16"/>
        <v>-130</v>
      </c>
      <c r="Y36" s="69" t="str">
        <f t="shared" si="17"/>
        <v>OK</v>
      </c>
      <c r="Z36" s="162" t="e">
        <f t="shared" si="13"/>
        <v>#DIV/0!</v>
      </c>
      <c r="AA36" s="181">
        <f t="shared" ref="AA36:AA37" si="24">W36*0.3-V36</f>
        <v>100</v>
      </c>
      <c r="AB36" s="84">
        <f>SUM(AC36:AL36)</f>
        <v>0</v>
      </c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186"/>
      <c r="AO36" s="187"/>
      <c r="BI36" s="38"/>
    </row>
    <row r="37" spans="1:61" customFormat="1" ht="19.2" customHeight="1">
      <c r="A37" s="184"/>
      <c r="B37" s="182">
        <v>5350</v>
      </c>
      <c r="C37" s="179">
        <f t="shared" si="20"/>
        <v>5350</v>
      </c>
      <c r="D37" s="155">
        <f t="shared" si="21"/>
        <v>0</v>
      </c>
      <c r="E37" s="12"/>
      <c r="F37" s="9"/>
      <c r="G37" s="64">
        <v>145</v>
      </c>
      <c r="H37" s="64" t="s">
        <v>71</v>
      </c>
      <c r="I37" s="64"/>
      <c r="J37" s="64"/>
      <c r="K37" s="13">
        <f t="shared" si="14"/>
        <v>0</v>
      </c>
      <c r="L37" s="73">
        <f t="shared" si="22"/>
        <v>0</v>
      </c>
      <c r="M37" s="197">
        <f t="shared" si="7"/>
        <v>0</v>
      </c>
      <c r="N37" s="40">
        <f t="shared" si="23"/>
        <v>1219</v>
      </c>
      <c r="O37" s="14">
        <v>508</v>
      </c>
      <c r="P37" s="41">
        <f t="shared" si="8"/>
        <v>0</v>
      </c>
      <c r="Q37" s="42">
        <f t="shared" si="9"/>
        <v>508</v>
      </c>
      <c r="R37" s="35" t="e">
        <f t="shared" si="10"/>
        <v>#DIV/0!</v>
      </c>
      <c r="S37" s="11" t="str">
        <f t="shared" si="15"/>
        <v>OK</v>
      </c>
      <c r="T37" s="43">
        <f t="shared" si="11"/>
        <v>-396</v>
      </c>
      <c r="U37" s="18">
        <f t="shared" si="12"/>
        <v>-1895</v>
      </c>
      <c r="V37" s="69">
        <v>-1895</v>
      </c>
      <c r="W37" s="69">
        <v>4559.9205599999996</v>
      </c>
      <c r="X37" s="69">
        <f t="shared" si="16"/>
        <v>-2463.5</v>
      </c>
      <c r="Y37" s="69" t="str">
        <f t="shared" si="17"/>
        <v>OK</v>
      </c>
      <c r="Z37" s="162">
        <f>U37/W37</f>
        <v>-0.41557741523461983</v>
      </c>
      <c r="AA37" s="181">
        <f t="shared" si="24"/>
        <v>3262.9761680000001</v>
      </c>
      <c r="AB37" s="84">
        <f t="shared" si="19"/>
        <v>0</v>
      </c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186"/>
      <c r="AO37" s="187"/>
      <c r="BI37" s="38"/>
    </row>
    <row r="38" spans="1:61" customFormat="1" ht="19.2" customHeight="1">
      <c r="A38" s="184"/>
      <c r="B38" s="182">
        <v>4000</v>
      </c>
      <c r="C38" s="179">
        <f t="shared" si="20"/>
        <v>5350</v>
      </c>
      <c r="D38" s="155">
        <f t="shared" si="21"/>
        <v>0</v>
      </c>
      <c r="E38" s="12"/>
      <c r="F38" s="9"/>
      <c r="G38" s="64">
        <v>52</v>
      </c>
      <c r="H38" s="64" t="s">
        <v>71</v>
      </c>
      <c r="I38" s="64"/>
      <c r="J38" s="64"/>
      <c r="K38" s="13">
        <f t="shared" si="14"/>
        <v>0</v>
      </c>
      <c r="L38" s="73">
        <f t="shared" si="22"/>
        <v>0</v>
      </c>
      <c r="M38" s="74">
        <f t="shared" si="7"/>
        <v>0</v>
      </c>
      <c r="N38" s="40">
        <f t="shared" si="23"/>
        <v>1219</v>
      </c>
      <c r="O38" s="14">
        <v>508</v>
      </c>
      <c r="P38" s="41">
        <f t="shared" si="8"/>
        <v>0</v>
      </c>
      <c r="Q38" s="42">
        <f t="shared" si="9"/>
        <v>508</v>
      </c>
      <c r="R38" s="35" t="e">
        <f t="shared" si="10"/>
        <v>#DIV/0!</v>
      </c>
      <c r="S38" s="11" t="str">
        <f t="shared" si="15"/>
        <v>OK</v>
      </c>
      <c r="T38" s="43">
        <f t="shared" si="11"/>
        <v>-396</v>
      </c>
      <c r="U38" s="18">
        <f t="shared" si="12"/>
        <v>-100</v>
      </c>
      <c r="V38" s="69">
        <v>-100</v>
      </c>
      <c r="W38" s="69">
        <v>103.578</v>
      </c>
      <c r="X38" s="69">
        <f t="shared" si="16"/>
        <v>-130</v>
      </c>
      <c r="Y38" s="69" t="str">
        <f t="shared" si="17"/>
        <v>OK</v>
      </c>
      <c r="Z38" s="162">
        <f>U38/W38</f>
        <v>-0.96545598486165018</v>
      </c>
      <c r="AA38" s="181"/>
      <c r="AB38" s="84">
        <f t="shared" si="19"/>
        <v>0</v>
      </c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186"/>
      <c r="AO38" s="187"/>
      <c r="BI38" s="38"/>
    </row>
    <row r="39" spans="1:61" customFormat="1" ht="19.2" customHeight="1">
      <c r="A39" s="184"/>
      <c r="B39" s="182"/>
      <c r="C39" s="179">
        <f t="shared" si="20"/>
        <v>5350</v>
      </c>
      <c r="D39" s="155">
        <f t="shared" si="21"/>
        <v>0</v>
      </c>
      <c r="E39" s="12"/>
      <c r="F39" s="9"/>
      <c r="G39" s="64">
        <v>70</v>
      </c>
      <c r="H39" s="64" t="s">
        <v>71</v>
      </c>
      <c r="I39" s="64"/>
      <c r="J39" s="64"/>
      <c r="K39" s="13">
        <f t="shared" si="14"/>
        <v>0</v>
      </c>
      <c r="L39" s="73">
        <f t="shared" si="22"/>
        <v>0</v>
      </c>
      <c r="M39" s="197">
        <f t="shared" si="7"/>
        <v>0</v>
      </c>
      <c r="N39" s="40">
        <f t="shared" si="23"/>
        <v>1219</v>
      </c>
      <c r="O39" s="14">
        <v>508</v>
      </c>
      <c r="P39" s="41">
        <f t="shared" si="8"/>
        <v>0</v>
      </c>
      <c r="Q39" s="42">
        <f t="shared" si="9"/>
        <v>508</v>
      </c>
      <c r="R39" s="35" t="e">
        <f t="shared" si="10"/>
        <v>#DIV/0!</v>
      </c>
      <c r="S39" s="11" t="str">
        <f t="shared" si="15"/>
        <v>OK</v>
      </c>
      <c r="T39" s="43">
        <f t="shared" si="11"/>
        <v>-396</v>
      </c>
      <c r="U39" s="18">
        <f t="shared" si="12"/>
        <v>-515</v>
      </c>
      <c r="V39" s="69">
        <v>-515</v>
      </c>
      <c r="W39" s="69">
        <v>669.13164500000005</v>
      </c>
      <c r="X39" s="69">
        <f t="shared" si="16"/>
        <v>-669.5</v>
      </c>
      <c r="Y39" s="69" t="str">
        <f t="shared" si="17"/>
        <v>OK</v>
      </c>
      <c r="Z39" s="162">
        <f>U39/W39</f>
        <v>-0.76965422850386933</v>
      </c>
      <c r="AA39" s="181">
        <f t="shared" ref="AA39:AA40" si="25">W39*0.3-V39</f>
        <v>715.73949349999998</v>
      </c>
      <c r="AB39" s="84">
        <f t="shared" si="19"/>
        <v>0</v>
      </c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186"/>
      <c r="AO39" s="187"/>
      <c r="BI39" s="38"/>
    </row>
    <row r="40" spans="1:61" customFormat="1" ht="19.2" customHeight="1">
      <c r="A40" s="184"/>
      <c r="B40" s="182"/>
      <c r="C40" s="179">
        <f t="shared" si="20"/>
        <v>5350</v>
      </c>
      <c r="D40" s="155">
        <f t="shared" si="21"/>
        <v>0</v>
      </c>
      <c r="E40" s="12"/>
      <c r="F40" s="9"/>
      <c r="G40" s="64">
        <v>72</v>
      </c>
      <c r="H40" s="64" t="s">
        <v>71</v>
      </c>
      <c r="I40" s="64"/>
      <c r="J40" s="64"/>
      <c r="K40" s="13">
        <f t="shared" si="14"/>
        <v>0</v>
      </c>
      <c r="L40" s="73">
        <f t="shared" si="22"/>
        <v>0</v>
      </c>
      <c r="M40" s="197">
        <f>K40/15</f>
        <v>0</v>
      </c>
      <c r="N40" s="40">
        <f t="shared" si="23"/>
        <v>1219</v>
      </c>
      <c r="O40" s="14">
        <v>508</v>
      </c>
      <c r="P40" s="41">
        <f t="shared" si="8"/>
        <v>0</v>
      </c>
      <c r="Q40" s="42">
        <f t="shared" si="9"/>
        <v>508</v>
      </c>
      <c r="R40" s="35" t="e">
        <f>(10^6*$P40)/($G40*$C$18*$Q$18)</f>
        <v>#DIV/0!</v>
      </c>
      <c r="S40" s="11" t="str">
        <f t="shared" si="15"/>
        <v>OK</v>
      </c>
      <c r="T40" s="43">
        <f t="shared" si="11"/>
        <v>-396</v>
      </c>
      <c r="U40" s="18">
        <f t="shared" si="12"/>
        <v>-200</v>
      </c>
      <c r="V40" s="69">
        <v>-200</v>
      </c>
      <c r="W40" s="69">
        <v>912.25896666666802</v>
      </c>
      <c r="X40" s="69">
        <f t="shared" si="16"/>
        <v>-260</v>
      </c>
      <c r="Y40" s="69" t="str">
        <f t="shared" si="17"/>
        <v>OK</v>
      </c>
      <c r="Z40" s="162">
        <f t="shared" ref="Z40:Z58" si="26">U40/W40</f>
        <v>-0.2192359925282909</v>
      </c>
      <c r="AA40" s="181">
        <f t="shared" si="25"/>
        <v>473.67769000000038</v>
      </c>
      <c r="AB40" s="84">
        <f t="shared" si="19"/>
        <v>0</v>
      </c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186"/>
      <c r="AO40" s="187"/>
      <c r="BI40" s="38"/>
    </row>
    <row r="41" spans="1:61" customFormat="1" ht="19.2" customHeight="1">
      <c r="A41" s="184"/>
      <c r="B41" s="182"/>
      <c r="C41" s="179">
        <f t="shared" si="20"/>
        <v>5350</v>
      </c>
      <c r="D41" s="155">
        <f t="shared" si="21"/>
        <v>0</v>
      </c>
      <c r="E41" s="12"/>
      <c r="F41" s="9"/>
      <c r="G41" s="64"/>
      <c r="H41" s="64" t="s">
        <v>71</v>
      </c>
      <c r="I41" s="64"/>
      <c r="J41" s="64"/>
      <c r="K41" s="13">
        <f t="shared" si="14"/>
        <v>0</v>
      </c>
      <c r="L41" s="73">
        <f t="shared" si="22"/>
        <v>0</v>
      </c>
      <c r="M41" s="74">
        <f t="shared" si="7"/>
        <v>0</v>
      </c>
      <c r="N41" s="40">
        <f t="shared" si="23"/>
        <v>1219</v>
      </c>
      <c r="O41" s="14">
        <v>508</v>
      </c>
      <c r="P41" s="41">
        <f t="shared" si="8"/>
        <v>0</v>
      </c>
      <c r="Q41" s="42" t="e">
        <f t="shared" si="9"/>
        <v>#DIV/0!</v>
      </c>
      <c r="R41" s="35" t="e">
        <f t="shared" si="10"/>
        <v>#DIV/0!</v>
      </c>
      <c r="S41" s="11" t="str">
        <f t="shared" si="15"/>
        <v>OK</v>
      </c>
      <c r="T41" s="43" t="e">
        <f t="shared" si="11"/>
        <v>#DIV/0!</v>
      </c>
      <c r="U41" s="18">
        <f t="shared" si="12"/>
        <v>0</v>
      </c>
      <c r="V41" s="69"/>
      <c r="W41" s="69"/>
      <c r="X41" s="69"/>
      <c r="Y41" s="69"/>
      <c r="Z41" s="162" t="e">
        <f t="shared" si="26"/>
        <v>#DIV/0!</v>
      </c>
      <c r="AA41" s="181"/>
      <c r="AB41" s="84">
        <f t="shared" si="19"/>
        <v>0</v>
      </c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BI41" s="38"/>
    </row>
    <row r="42" spans="1:61" customFormat="1" ht="19.2" customHeight="1">
      <c r="A42" s="184"/>
      <c r="B42" s="182"/>
      <c r="C42" s="179">
        <f t="shared" si="20"/>
        <v>5350</v>
      </c>
      <c r="D42" s="155">
        <f t="shared" si="21"/>
        <v>0</v>
      </c>
      <c r="E42" s="12"/>
      <c r="F42" s="9"/>
      <c r="G42" s="64"/>
      <c r="H42" s="64" t="s">
        <v>71</v>
      </c>
      <c r="I42" s="64"/>
      <c r="J42" s="64"/>
      <c r="K42" s="13">
        <f t="shared" si="14"/>
        <v>0</v>
      </c>
      <c r="L42" s="73">
        <f t="shared" si="22"/>
        <v>0</v>
      </c>
      <c r="M42" s="197">
        <f t="shared" si="7"/>
        <v>0</v>
      </c>
      <c r="N42" s="40">
        <f t="shared" si="23"/>
        <v>1219</v>
      </c>
      <c r="O42" s="14">
        <v>508</v>
      </c>
      <c r="P42" s="41">
        <f t="shared" si="8"/>
        <v>0</v>
      </c>
      <c r="Q42" s="42" t="e">
        <f t="shared" si="9"/>
        <v>#DIV/0!</v>
      </c>
      <c r="R42" s="35" t="e">
        <f t="shared" si="10"/>
        <v>#DIV/0!</v>
      </c>
      <c r="S42" s="11" t="str">
        <f t="shared" si="15"/>
        <v>OK</v>
      </c>
      <c r="T42" s="43" t="e">
        <f t="shared" si="11"/>
        <v>#DIV/0!</v>
      </c>
      <c r="U42" s="18">
        <f t="shared" si="12"/>
        <v>0</v>
      </c>
      <c r="V42" s="69"/>
      <c r="W42" s="69"/>
      <c r="X42" s="69"/>
      <c r="Y42" s="69"/>
      <c r="Z42" s="162" t="e">
        <f t="shared" si="26"/>
        <v>#DIV/0!</v>
      </c>
      <c r="AA42" s="181">
        <f t="shared" ref="AA42:AA43" si="27">W42*0.3-V42</f>
        <v>0</v>
      </c>
      <c r="AB42" s="84">
        <f t="shared" si="19"/>
        <v>0</v>
      </c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BI42" s="38"/>
    </row>
    <row r="43" spans="1:61" customFormat="1" ht="19.2" customHeight="1">
      <c r="A43" s="184"/>
      <c r="B43" s="182"/>
      <c r="C43" s="179">
        <f t="shared" si="20"/>
        <v>5350</v>
      </c>
      <c r="D43" s="155">
        <f t="shared" si="21"/>
        <v>0</v>
      </c>
      <c r="E43" s="12"/>
      <c r="F43" s="9"/>
      <c r="G43" s="64"/>
      <c r="H43" s="64" t="s">
        <v>71</v>
      </c>
      <c r="I43" s="64"/>
      <c r="J43" s="64"/>
      <c r="K43" s="13">
        <f t="shared" si="14"/>
        <v>0</v>
      </c>
      <c r="L43" s="73">
        <f t="shared" si="22"/>
        <v>0</v>
      </c>
      <c r="M43" s="197">
        <f t="shared" si="7"/>
        <v>0</v>
      </c>
      <c r="N43" s="40">
        <f t="shared" si="23"/>
        <v>1219</v>
      </c>
      <c r="O43" s="14">
        <v>508</v>
      </c>
      <c r="P43" s="41">
        <f t="shared" si="8"/>
        <v>0</v>
      </c>
      <c r="Q43" s="42" t="e">
        <f t="shared" si="9"/>
        <v>#DIV/0!</v>
      </c>
      <c r="R43" s="35" t="e">
        <f t="shared" si="10"/>
        <v>#DIV/0!</v>
      </c>
      <c r="S43" s="11" t="str">
        <f t="shared" si="15"/>
        <v>OK</v>
      </c>
      <c r="T43" s="43" t="e">
        <f t="shared" si="11"/>
        <v>#DIV/0!</v>
      </c>
      <c r="U43" s="18">
        <f t="shared" si="12"/>
        <v>0</v>
      </c>
      <c r="V43" s="69"/>
      <c r="W43" s="69"/>
      <c r="X43" s="69"/>
      <c r="Y43" s="69"/>
      <c r="Z43" s="162" t="e">
        <f t="shared" si="26"/>
        <v>#DIV/0!</v>
      </c>
      <c r="AA43" s="181">
        <f t="shared" si="27"/>
        <v>0</v>
      </c>
      <c r="AB43" s="84">
        <f t="shared" si="19"/>
        <v>0</v>
      </c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BI43" s="38"/>
    </row>
    <row r="44" spans="1:61" customFormat="1" ht="19.2" customHeight="1">
      <c r="A44" s="184"/>
      <c r="B44" s="182"/>
      <c r="C44" s="179">
        <f t="shared" si="20"/>
        <v>5350</v>
      </c>
      <c r="D44" s="155">
        <f t="shared" si="21"/>
        <v>0</v>
      </c>
      <c r="E44" s="12"/>
      <c r="F44" s="9"/>
      <c r="G44" s="64"/>
      <c r="H44" s="64" t="s">
        <v>71</v>
      </c>
      <c r="I44" s="64"/>
      <c r="J44" s="64"/>
      <c r="K44" s="13">
        <f t="shared" si="14"/>
        <v>0</v>
      </c>
      <c r="L44" s="73">
        <f t="shared" si="22"/>
        <v>0</v>
      </c>
      <c r="M44" s="74">
        <f t="shared" si="7"/>
        <v>0</v>
      </c>
      <c r="N44" s="40">
        <f t="shared" si="23"/>
        <v>1219</v>
      </c>
      <c r="O44" s="14">
        <v>508</v>
      </c>
      <c r="P44" s="41">
        <f t="shared" si="8"/>
        <v>0</v>
      </c>
      <c r="Q44" s="42" t="e">
        <f t="shared" si="9"/>
        <v>#DIV/0!</v>
      </c>
      <c r="R44" s="35" t="e">
        <f t="shared" si="10"/>
        <v>#DIV/0!</v>
      </c>
      <c r="S44" s="11" t="str">
        <f t="shared" si="15"/>
        <v>OK</v>
      </c>
      <c r="T44" s="43" t="e">
        <f t="shared" si="11"/>
        <v>#DIV/0!</v>
      </c>
      <c r="U44" s="18">
        <f t="shared" si="12"/>
        <v>0</v>
      </c>
      <c r="V44" s="69"/>
      <c r="W44" s="69"/>
      <c r="X44" s="69"/>
      <c r="Y44" s="69"/>
      <c r="Z44" s="162" t="e">
        <f t="shared" si="26"/>
        <v>#DIV/0!</v>
      </c>
      <c r="AA44" s="181"/>
      <c r="AB44" s="84">
        <f t="shared" si="19"/>
        <v>0</v>
      </c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BI44" s="38"/>
    </row>
    <row r="45" spans="1:61" customFormat="1" ht="19.2" customHeight="1">
      <c r="A45" s="184"/>
      <c r="B45" s="182"/>
      <c r="C45" s="179">
        <f t="shared" si="20"/>
        <v>5350</v>
      </c>
      <c r="D45" s="155">
        <f t="shared" si="21"/>
        <v>0</v>
      </c>
      <c r="E45" s="12"/>
      <c r="F45" s="9"/>
      <c r="G45" s="64"/>
      <c r="H45" s="64"/>
      <c r="I45" s="64"/>
      <c r="J45" s="64"/>
      <c r="K45" s="13">
        <f t="shared" si="14"/>
        <v>0</v>
      </c>
      <c r="L45" s="73">
        <f t="shared" si="22"/>
        <v>0</v>
      </c>
      <c r="M45" s="74">
        <f t="shared" si="7"/>
        <v>0</v>
      </c>
      <c r="N45" s="40">
        <f t="shared" si="23"/>
        <v>1219</v>
      </c>
      <c r="O45" s="14">
        <v>508</v>
      </c>
      <c r="P45" s="41">
        <f t="shared" si="8"/>
        <v>0</v>
      </c>
      <c r="Q45" s="42" t="e">
        <f t="shared" si="9"/>
        <v>#DIV/0!</v>
      </c>
      <c r="R45" s="35" t="e">
        <f t="shared" si="10"/>
        <v>#DIV/0!</v>
      </c>
      <c r="S45" s="11" t="str">
        <f t="shared" si="15"/>
        <v>OK</v>
      </c>
      <c r="T45" s="43" t="e">
        <f t="shared" si="11"/>
        <v>#DIV/0!</v>
      </c>
      <c r="U45" s="18">
        <f t="shared" si="12"/>
        <v>0</v>
      </c>
      <c r="V45" s="69"/>
      <c r="W45" s="69"/>
      <c r="X45" s="69"/>
      <c r="Y45" s="69"/>
      <c r="Z45" s="162" t="e">
        <f t="shared" si="26"/>
        <v>#DIV/0!</v>
      </c>
      <c r="AA45" s="181"/>
      <c r="AB45" s="84">
        <f t="shared" si="19"/>
        <v>0</v>
      </c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BI45" s="38"/>
    </row>
    <row r="46" spans="1:61" customFormat="1" ht="18" customHeight="1">
      <c r="A46" s="39"/>
      <c r="B46" s="182"/>
      <c r="C46" s="179">
        <f t="shared" si="20"/>
        <v>5350</v>
      </c>
      <c r="D46" s="155">
        <f t="shared" si="21"/>
        <v>0</v>
      </c>
      <c r="E46" s="12"/>
      <c r="F46" s="9"/>
      <c r="G46" s="64"/>
      <c r="H46" s="64"/>
      <c r="I46" s="64"/>
      <c r="J46" s="64"/>
      <c r="K46" s="13">
        <f t="shared" si="14"/>
        <v>0</v>
      </c>
      <c r="L46" s="73">
        <f t="shared" si="22"/>
        <v>0</v>
      </c>
      <c r="M46" s="74">
        <f t="shared" si="7"/>
        <v>0</v>
      </c>
      <c r="N46" s="40">
        <f t="shared" si="23"/>
        <v>1219</v>
      </c>
      <c r="O46" s="14">
        <v>508</v>
      </c>
      <c r="P46" s="41">
        <f t="shared" si="8"/>
        <v>0</v>
      </c>
      <c r="Q46" s="42" t="e">
        <f t="shared" si="9"/>
        <v>#DIV/0!</v>
      </c>
      <c r="R46" s="35" t="e">
        <f t="shared" si="10"/>
        <v>#DIV/0!</v>
      </c>
      <c r="S46" s="11" t="str">
        <f t="shared" si="15"/>
        <v>OK</v>
      </c>
      <c r="T46" s="43" t="e">
        <f t="shared" si="11"/>
        <v>#DIV/0!</v>
      </c>
      <c r="U46" s="18">
        <f t="shared" si="12"/>
        <v>0</v>
      </c>
      <c r="V46" s="69"/>
      <c r="W46" s="69"/>
      <c r="X46" s="69"/>
      <c r="Y46" s="69"/>
      <c r="Z46" s="162" t="e">
        <f t="shared" si="26"/>
        <v>#DIV/0!</v>
      </c>
      <c r="AA46" s="181"/>
      <c r="AB46" s="84">
        <f t="shared" si="19"/>
        <v>0</v>
      </c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BI46" s="38"/>
    </row>
    <row r="47" spans="1:61" customFormat="1" ht="19.2" customHeight="1">
      <c r="A47" s="39"/>
      <c r="B47" s="182"/>
      <c r="C47" s="179">
        <f t="shared" si="20"/>
        <v>5350</v>
      </c>
      <c r="D47" s="155">
        <f t="shared" si="21"/>
        <v>0</v>
      </c>
      <c r="E47" s="12"/>
      <c r="F47" s="9"/>
      <c r="G47" s="64"/>
      <c r="H47" s="64"/>
      <c r="I47" s="64"/>
      <c r="J47" s="64"/>
      <c r="K47" s="13">
        <f t="shared" si="14"/>
        <v>0</v>
      </c>
      <c r="L47" s="73">
        <f t="shared" si="22"/>
        <v>0</v>
      </c>
      <c r="M47" s="74">
        <f t="shared" si="7"/>
        <v>0</v>
      </c>
      <c r="N47" s="40">
        <f t="shared" si="23"/>
        <v>1219</v>
      </c>
      <c r="O47" s="14">
        <v>508</v>
      </c>
      <c r="P47" s="41">
        <f t="shared" si="8"/>
        <v>0</v>
      </c>
      <c r="Q47" s="45" t="e">
        <f t="shared" si="9"/>
        <v>#DIV/0!</v>
      </c>
      <c r="R47" s="35" t="e">
        <f t="shared" si="10"/>
        <v>#DIV/0!</v>
      </c>
      <c r="S47" s="11" t="str">
        <f t="shared" si="15"/>
        <v>OK</v>
      </c>
      <c r="T47" s="43" t="e">
        <f t="shared" si="11"/>
        <v>#DIV/0!</v>
      </c>
      <c r="U47" s="18">
        <f t="shared" si="12"/>
        <v>0</v>
      </c>
      <c r="V47" s="69"/>
      <c r="W47" s="69"/>
      <c r="X47" s="69"/>
      <c r="Y47" s="69"/>
      <c r="Z47" s="162" t="e">
        <f t="shared" si="26"/>
        <v>#DIV/0!</v>
      </c>
      <c r="AA47" s="181"/>
      <c r="AB47" s="84">
        <f t="shared" si="19"/>
        <v>0</v>
      </c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BI47" s="38"/>
    </row>
    <row r="48" spans="1:61" customFormat="1" ht="19.2" customHeight="1">
      <c r="A48" s="39"/>
      <c r="B48" s="182"/>
      <c r="C48" s="179">
        <f t="shared" si="20"/>
        <v>5350</v>
      </c>
      <c r="D48" s="155">
        <f t="shared" si="21"/>
        <v>0</v>
      </c>
      <c r="E48" s="12"/>
      <c r="F48" s="9"/>
      <c r="G48" s="64"/>
      <c r="H48" s="64"/>
      <c r="I48" s="64"/>
      <c r="J48" s="64"/>
      <c r="K48" s="13">
        <f t="shared" si="14"/>
        <v>0</v>
      </c>
      <c r="L48" s="73">
        <f t="shared" si="22"/>
        <v>0</v>
      </c>
      <c r="M48" s="74">
        <f t="shared" si="7"/>
        <v>0</v>
      </c>
      <c r="N48" s="40">
        <f t="shared" si="23"/>
        <v>1219</v>
      </c>
      <c r="O48" s="14">
        <v>508</v>
      </c>
      <c r="P48" s="41">
        <f t="shared" si="8"/>
        <v>0</v>
      </c>
      <c r="Q48" s="45" t="e">
        <f t="shared" si="9"/>
        <v>#DIV/0!</v>
      </c>
      <c r="R48" s="35" t="e">
        <f t="shared" si="10"/>
        <v>#DIV/0!</v>
      </c>
      <c r="S48" s="11" t="str">
        <f t="shared" si="15"/>
        <v>OK</v>
      </c>
      <c r="T48" s="43" t="e">
        <f t="shared" si="11"/>
        <v>#DIV/0!</v>
      </c>
      <c r="U48" s="18">
        <f t="shared" si="12"/>
        <v>0</v>
      </c>
      <c r="V48" s="69"/>
      <c r="W48" s="69"/>
      <c r="X48" s="69"/>
      <c r="Y48" s="69"/>
      <c r="Z48" s="162" t="e">
        <f t="shared" si="26"/>
        <v>#DIV/0!</v>
      </c>
      <c r="AA48" s="181"/>
      <c r="AB48" s="84">
        <f t="shared" si="19"/>
        <v>0</v>
      </c>
      <c r="AC48" s="69"/>
      <c r="AD48" s="69"/>
      <c r="AE48" s="69"/>
      <c r="AF48" s="69"/>
      <c r="AG48" s="69"/>
      <c r="AH48" s="69"/>
      <c r="AI48" s="69"/>
      <c r="AJ48" s="69">
        <v>0</v>
      </c>
      <c r="AK48" s="69"/>
      <c r="AL48" s="69"/>
      <c r="AM48" s="69"/>
      <c r="BI48" s="38"/>
    </row>
    <row r="49" spans="1:61" customFormat="1" ht="19.2" customHeight="1">
      <c r="A49" s="39"/>
      <c r="B49" s="182"/>
      <c r="C49" s="179">
        <f t="shared" si="20"/>
        <v>5350</v>
      </c>
      <c r="D49" s="155">
        <f t="shared" si="21"/>
        <v>0</v>
      </c>
      <c r="E49" s="12"/>
      <c r="F49" s="9"/>
      <c r="G49" s="64"/>
      <c r="H49" s="64"/>
      <c r="I49" s="64"/>
      <c r="J49" s="64"/>
      <c r="K49" s="13">
        <f t="shared" si="14"/>
        <v>0</v>
      </c>
      <c r="L49" s="73">
        <f t="shared" si="22"/>
        <v>0</v>
      </c>
      <c r="M49" s="74">
        <f t="shared" si="7"/>
        <v>0</v>
      </c>
      <c r="N49" s="40">
        <f t="shared" si="23"/>
        <v>1219</v>
      </c>
      <c r="O49" s="14">
        <v>508</v>
      </c>
      <c r="P49" s="41">
        <f t="shared" si="8"/>
        <v>0</v>
      </c>
      <c r="Q49" s="45" t="e">
        <f t="shared" si="9"/>
        <v>#DIV/0!</v>
      </c>
      <c r="R49" s="35" t="e">
        <f t="shared" si="10"/>
        <v>#DIV/0!</v>
      </c>
      <c r="S49" s="11" t="str">
        <f t="shared" si="15"/>
        <v>OK</v>
      </c>
      <c r="T49" s="43" t="e">
        <f t="shared" si="11"/>
        <v>#DIV/0!</v>
      </c>
      <c r="U49" s="18">
        <f t="shared" si="12"/>
        <v>0</v>
      </c>
      <c r="V49" s="69"/>
      <c r="W49" s="69"/>
      <c r="X49" s="69"/>
      <c r="Y49" s="69"/>
      <c r="Z49" s="162" t="e">
        <f t="shared" si="26"/>
        <v>#DIV/0!</v>
      </c>
      <c r="AA49" s="181"/>
      <c r="AB49" s="84">
        <f t="shared" si="19"/>
        <v>0</v>
      </c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BI49" s="38"/>
    </row>
    <row r="50" spans="1:61" customFormat="1" ht="19.2" customHeight="1">
      <c r="A50" s="39"/>
      <c r="B50" s="44"/>
      <c r="C50" s="179">
        <f t="shared" si="20"/>
        <v>5350</v>
      </c>
      <c r="D50" s="155">
        <f t="shared" si="21"/>
        <v>0</v>
      </c>
      <c r="E50" s="12"/>
      <c r="F50" s="9"/>
      <c r="G50" s="64"/>
      <c r="H50" s="64"/>
      <c r="I50" s="64"/>
      <c r="J50" s="64"/>
      <c r="K50" s="13">
        <f t="shared" si="14"/>
        <v>0</v>
      </c>
      <c r="L50" s="73">
        <f t="shared" si="22"/>
        <v>0</v>
      </c>
      <c r="M50" s="74">
        <f t="shared" si="7"/>
        <v>0</v>
      </c>
      <c r="N50" s="40">
        <f t="shared" si="23"/>
        <v>1219</v>
      </c>
      <c r="O50" s="14">
        <v>508</v>
      </c>
      <c r="P50" s="41">
        <f t="shared" si="8"/>
        <v>0</v>
      </c>
      <c r="Q50" s="45" t="e">
        <f t="shared" si="9"/>
        <v>#DIV/0!</v>
      </c>
      <c r="R50" s="35" t="e">
        <f t="shared" si="10"/>
        <v>#DIV/0!</v>
      </c>
      <c r="S50" s="11" t="str">
        <f t="shared" si="15"/>
        <v>OK</v>
      </c>
      <c r="T50" s="43" t="e">
        <f t="shared" si="11"/>
        <v>#DIV/0!</v>
      </c>
      <c r="U50" s="18">
        <f t="shared" si="12"/>
        <v>0</v>
      </c>
      <c r="V50" s="69"/>
      <c r="W50" s="69"/>
      <c r="X50" s="69"/>
      <c r="Y50" s="69"/>
      <c r="Z50" s="162" t="e">
        <f t="shared" si="26"/>
        <v>#DIV/0!</v>
      </c>
      <c r="AB50" s="84">
        <f t="shared" si="19"/>
        <v>0</v>
      </c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BI50" s="38"/>
    </row>
    <row r="51" spans="1:61" customFormat="1" ht="19.2" customHeight="1">
      <c r="A51" s="39"/>
      <c r="B51" s="44"/>
      <c r="C51" s="179">
        <f t="shared" si="20"/>
        <v>5350</v>
      </c>
      <c r="D51" s="155">
        <f t="shared" si="21"/>
        <v>0</v>
      </c>
      <c r="E51" s="12"/>
      <c r="F51" s="9"/>
      <c r="G51" s="64"/>
      <c r="H51" s="64"/>
      <c r="I51" s="64"/>
      <c r="J51" s="64"/>
      <c r="K51" s="13">
        <f t="shared" si="14"/>
        <v>0</v>
      </c>
      <c r="L51" s="73">
        <f t="shared" si="22"/>
        <v>0</v>
      </c>
      <c r="M51" s="74">
        <f t="shared" si="7"/>
        <v>0</v>
      </c>
      <c r="N51" s="40">
        <f t="shared" si="23"/>
        <v>1219</v>
      </c>
      <c r="O51" s="14">
        <v>508</v>
      </c>
      <c r="P51" s="41">
        <f t="shared" si="8"/>
        <v>0</v>
      </c>
      <c r="Q51" s="45" t="e">
        <f t="shared" si="9"/>
        <v>#DIV/0!</v>
      </c>
      <c r="R51" s="35" t="e">
        <f t="shared" si="10"/>
        <v>#DIV/0!</v>
      </c>
      <c r="S51" s="11" t="str">
        <f t="shared" si="15"/>
        <v>OK</v>
      </c>
      <c r="T51" s="43" t="e">
        <f t="shared" si="11"/>
        <v>#DIV/0!</v>
      </c>
      <c r="U51" s="18">
        <f t="shared" si="12"/>
        <v>0</v>
      </c>
      <c r="V51" s="69"/>
      <c r="W51" s="69"/>
      <c r="X51" s="69"/>
      <c r="Y51" s="69"/>
      <c r="Z51" s="162" t="e">
        <f t="shared" si="26"/>
        <v>#DIV/0!</v>
      </c>
      <c r="AB51" s="84">
        <f t="shared" si="19"/>
        <v>0</v>
      </c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BI51" s="38"/>
    </row>
    <row r="52" spans="1:61" customFormat="1" ht="19.2" customHeight="1">
      <c r="A52" s="39"/>
      <c r="B52" s="44"/>
      <c r="C52" s="179">
        <f t="shared" si="20"/>
        <v>5350</v>
      </c>
      <c r="D52" s="155">
        <f t="shared" si="21"/>
        <v>0</v>
      </c>
      <c r="E52" s="12"/>
      <c r="F52" s="9"/>
      <c r="G52" s="64"/>
      <c r="H52" s="64"/>
      <c r="I52" s="64"/>
      <c r="J52" s="64"/>
      <c r="K52" s="13">
        <f t="shared" si="14"/>
        <v>0</v>
      </c>
      <c r="L52" s="73">
        <f t="shared" si="22"/>
        <v>0</v>
      </c>
      <c r="M52" s="74">
        <f t="shared" si="7"/>
        <v>0</v>
      </c>
      <c r="N52" s="40">
        <f t="shared" si="23"/>
        <v>1219</v>
      </c>
      <c r="O52" s="14">
        <v>508</v>
      </c>
      <c r="P52" s="41">
        <f t="shared" si="8"/>
        <v>0</v>
      </c>
      <c r="Q52" s="45" t="e">
        <f t="shared" si="9"/>
        <v>#DIV/0!</v>
      </c>
      <c r="R52" s="35" t="e">
        <f t="shared" si="10"/>
        <v>#DIV/0!</v>
      </c>
      <c r="S52" s="11" t="str">
        <f t="shared" si="15"/>
        <v>OK</v>
      </c>
      <c r="T52" s="43" t="e">
        <f t="shared" si="11"/>
        <v>#DIV/0!</v>
      </c>
      <c r="U52" s="18">
        <f t="shared" si="12"/>
        <v>0</v>
      </c>
      <c r="V52" s="69"/>
      <c r="W52" s="69"/>
      <c r="X52" s="69"/>
      <c r="Y52" s="69"/>
      <c r="Z52" s="162" t="e">
        <f t="shared" si="26"/>
        <v>#DIV/0!</v>
      </c>
      <c r="AB52" s="84">
        <f t="shared" si="19"/>
        <v>0</v>
      </c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BI52" s="38"/>
    </row>
    <row r="53" spans="1:61" customFormat="1" ht="19.2" customHeight="1">
      <c r="A53" s="39"/>
      <c r="B53" s="44"/>
      <c r="C53" s="179">
        <f t="shared" si="20"/>
        <v>5350</v>
      </c>
      <c r="D53" s="155">
        <f t="shared" si="21"/>
        <v>0</v>
      </c>
      <c r="E53" s="12"/>
      <c r="F53" s="9"/>
      <c r="G53" s="64"/>
      <c r="H53" s="64"/>
      <c r="I53" s="64"/>
      <c r="J53" s="64"/>
      <c r="K53" s="13">
        <f t="shared" si="14"/>
        <v>0</v>
      </c>
      <c r="L53" s="73">
        <f t="shared" si="22"/>
        <v>0</v>
      </c>
      <c r="M53" s="74">
        <f t="shared" si="7"/>
        <v>0</v>
      </c>
      <c r="N53" s="40">
        <f t="shared" si="23"/>
        <v>1219</v>
      </c>
      <c r="O53" s="14">
        <v>508</v>
      </c>
      <c r="P53" s="41">
        <f t="shared" si="8"/>
        <v>0</v>
      </c>
      <c r="Q53" s="45" t="e">
        <f t="shared" si="9"/>
        <v>#DIV/0!</v>
      </c>
      <c r="R53" s="35" t="e">
        <f t="shared" si="10"/>
        <v>#DIV/0!</v>
      </c>
      <c r="S53" s="11" t="str">
        <f t="shared" si="15"/>
        <v>OK</v>
      </c>
      <c r="T53" s="43" t="e">
        <f t="shared" si="11"/>
        <v>#DIV/0!</v>
      </c>
      <c r="U53" s="18">
        <f t="shared" si="12"/>
        <v>0</v>
      </c>
      <c r="V53" s="69"/>
      <c r="W53" s="69"/>
      <c r="X53" s="69"/>
      <c r="Y53" s="69"/>
      <c r="Z53" s="162" t="e">
        <f t="shared" si="26"/>
        <v>#DIV/0!</v>
      </c>
      <c r="AB53" s="84">
        <f t="shared" si="19"/>
        <v>0</v>
      </c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BI53" s="38"/>
    </row>
    <row r="54" spans="1:61" customFormat="1" ht="19.2" customHeight="1">
      <c r="A54" s="39"/>
      <c r="B54" s="44"/>
      <c r="C54" s="179">
        <f t="shared" si="20"/>
        <v>5350</v>
      </c>
      <c r="D54" s="155">
        <f t="shared" si="21"/>
        <v>0</v>
      </c>
      <c r="E54" s="12"/>
      <c r="F54" s="9"/>
      <c r="G54" s="64"/>
      <c r="H54" s="64"/>
      <c r="I54" s="64"/>
      <c r="J54" s="64"/>
      <c r="K54" s="13">
        <f t="shared" si="14"/>
        <v>0</v>
      </c>
      <c r="L54" s="73">
        <f t="shared" si="22"/>
        <v>0</v>
      </c>
      <c r="M54" s="74">
        <f t="shared" si="7"/>
        <v>0</v>
      </c>
      <c r="N54" s="40">
        <f t="shared" si="23"/>
        <v>1219</v>
      </c>
      <c r="O54" s="14">
        <v>508</v>
      </c>
      <c r="P54" s="41">
        <f t="shared" si="8"/>
        <v>0</v>
      </c>
      <c r="Q54" s="45" t="e">
        <f t="shared" si="9"/>
        <v>#DIV/0!</v>
      </c>
      <c r="R54" s="35" t="e">
        <f t="shared" si="10"/>
        <v>#DIV/0!</v>
      </c>
      <c r="S54" s="11" t="str">
        <f t="shared" si="15"/>
        <v>OK</v>
      </c>
      <c r="T54" s="43" t="e">
        <f t="shared" si="11"/>
        <v>#DIV/0!</v>
      </c>
      <c r="U54" s="18">
        <f>L54+V54+AB54</f>
        <v>0</v>
      </c>
      <c r="V54" s="69"/>
      <c r="W54" s="69"/>
      <c r="X54" s="69"/>
      <c r="Y54" s="69"/>
      <c r="Z54" s="162" t="e">
        <f t="shared" si="26"/>
        <v>#DIV/0!</v>
      </c>
      <c r="AB54" s="84">
        <f t="shared" si="19"/>
        <v>0</v>
      </c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BI54" s="38"/>
    </row>
    <row r="55" spans="1:61" customFormat="1" ht="19.2" customHeight="1">
      <c r="A55" s="39"/>
      <c r="B55" s="44"/>
      <c r="C55" s="179">
        <f t="shared" si="20"/>
        <v>5350</v>
      </c>
      <c r="D55" s="155">
        <f t="shared" si="21"/>
        <v>0</v>
      </c>
      <c r="E55" s="12"/>
      <c r="F55" s="9"/>
      <c r="G55" s="64"/>
      <c r="H55" s="64"/>
      <c r="I55" s="64"/>
      <c r="J55" s="64"/>
      <c r="K55" s="13">
        <f t="shared" si="14"/>
        <v>0</v>
      </c>
      <c r="L55" s="73">
        <f t="shared" si="22"/>
        <v>0</v>
      </c>
      <c r="M55" s="74">
        <f t="shared" si="7"/>
        <v>0</v>
      </c>
      <c r="N55" s="40">
        <f t="shared" si="23"/>
        <v>1219</v>
      </c>
      <c r="O55" s="14">
        <v>508</v>
      </c>
      <c r="P55" s="41">
        <f t="shared" si="8"/>
        <v>0</v>
      </c>
      <c r="Q55" s="45" t="e">
        <f t="shared" si="9"/>
        <v>#DIV/0!</v>
      </c>
      <c r="R55" s="35" t="e">
        <f t="shared" si="10"/>
        <v>#DIV/0!</v>
      </c>
      <c r="S55" s="11" t="str">
        <f t="shared" si="15"/>
        <v>OK</v>
      </c>
      <c r="T55" s="43" t="e">
        <f t="shared" si="11"/>
        <v>#DIV/0!</v>
      </c>
      <c r="U55" s="18">
        <f t="shared" si="12"/>
        <v>0</v>
      </c>
      <c r="V55" s="69"/>
      <c r="W55" s="69"/>
      <c r="X55" s="69"/>
      <c r="Y55" s="69"/>
      <c r="Z55" s="162" t="e">
        <f t="shared" si="26"/>
        <v>#DIV/0!</v>
      </c>
      <c r="AB55" s="84">
        <f t="shared" si="19"/>
        <v>0</v>
      </c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BI55" s="38"/>
    </row>
    <row r="56" spans="1:61" customFormat="1" ht="19.2" customHeight="1">
      <c r="A56" s="39"/>
      <c r="B56" s="44"/>
      <c r="C56" s="179">
        <f t="shared" si="20"/>
        <v>5350</v>
      </c>
      <c r="D56" s="155">
        <f t="shared" si="21"/>
        <v>0</v>
      </c>
      <c r="E56" s="12"/>
      <c r="F56" s="9"/>
      <c r="G56" s="64"/>
      <c r="H56" s="64"/>
      <c r="I56" s="64"/>
      <c r="J56" s="64"/>
      <c r="K56" s="13">
        <f t="shared" si="14"/>
        <v>0</v>
      </c>
      <c r="L56" s="73">
        <f t="shared" si="22"/>
        <v>0</v>
      </c>
      <c r="M56" s="74">
        <f t="shared" si="7"/>
        <v>0</v>
      </c>
      <c r="N56" s="40">
        <f t="shared" si="23"/>
        <v>1219</v>
      </c>
      <c r="O56" s="46">
        <v>508</v>
      </c>
      <c r="P56" s="47">
        <f t="shared" si="8"/>
        <v>0</v>
      </c>
      <c r="Q56" s="48" t="e">
        <f t="shared" si="9"/>
        <v>#DIV/0!</v>
      </c>
      <c r="R56" s="49" t="e">
        <f t="shared" si="10"/>
        <v>#DIV/0!</v>
      </c>
      <c r="S56" s="11" t="str">
        <f t="shared" si="15"/>
        <v>OK</v>
      </c>
      <c r="T56" s="50" t="e">
        <f t="shared" si="11"/>
        <v>#DIV/0!</v>
      </c>
      <c r="U56" s="18">
        <f t="shared" si="12"/>
        <v>0</v>
      </c>
      <c r="V56" s="69"/>
      <c r="W56" s="69"/>
      <c r="X56" s="69"/>
      <c r="Y56" s="69"/>
      <c r="Z56" s="162" t="e">
        <f t="shared" si="26"/>
        <v>#DIV/0!</v>
      </c>
      <c r="AB56" s="84">
        <f t="shared" si="19"/>
        <v>0</v>
      </c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BI56" s="38"/>
    </row>
    <row r="57" spans="1:61" s="6" customFormat="1" ht="21" customHeight="1">
      <c r="A57" s="51"/>
      <c r="B57" s="15"/>
      <c r="C57" s="179">
        <f t="shared" si="20"/>
        <v>5350</v>
      </c>
      <c r="D57" s="4" t="s">
        <v>13</v>
      </c>
      <c r="E57" s="4"/>
      <c r="F57" s="52">
        <f>SUM(F31:F56)</f>
        <v>6</v>
      </c>
      <c r="G57" s="4" t="s">
        <v>70</v>
      </c>
      <c r="H57" s="4" t="s">
        <v>70</v>
      </c>
      <c r="I57" s="4"/>
      <c r="J57" s="4"/>
      <c r="K57" s="4">
        <f>SUM(K31:K56)</f>
        <v>1206</v>
      </c>
      <c r="L57" s="75">
        <f>SUM(L31:L56)</f>
        <v>5292.9450369155047</v>
      </c>
      <c r="M57" s="53"/>
      <c r="N57" s="4"/>
      <c r="O57" s="5"/>
      <c r="P57" s="5"/>
      <c r="Q57" s="5"/>
      <c r="R57" s="54"/>
      <c r="S57" s="5"/>
      <c r="T57" s="55"/>
      <c r="U57" s="56">
        <f>SUM(U31:U56)</f>
        <v>-4766.2789171452005</v>
      </c>
      <c r="V57" s="56">
        <f>SUM(V31:V56)</f>
        <v>-10059.223954060704</v>
      </c>
      <c r="W57" s="56">
        <f>SUM(W31:W56)</f>
        <v>50376.779051666672</v>
      </c>
      <c r="X57" s="56">
        <f>SUM(X31:X56)</f>
        <v>-13076.991140278917</v>
      </c>
      <c r="Y57" s="56">
        <f>SUM(Y31:Y56)</f>
        <v>0</v>
      </c>
      <c r="Z57" s="162">
        <f t="shared" si="26"/>
        <v>-9.4612617298475588E-2</v>
      </c>
      <c r="AB57" s="84">
        <f t="shared" si="19"/>
        <v>0</v>
      </c>
      <c r="AC57" s="85">
        <f t="shared" ref="AC57:AL57" si="28">SUM(AC31:AC56)</f>
        <v>0</v>
      </c>
      <c r="AD57" s="85">
        <f t="shared" si="28"/>
        <v>0</v>
      </c>
      <c r="AE57" s="85">
        <f t="shared" si="28"/>
        <v>0</v>
      </c>
      <c r="AF57" s="85">
        <f t="shared" si="28"/>
        <v>0</v>
      </c>
      <c r="AG57" s="85">
        <f t="shared" si="28"/>
        <v>0</v>
      </c>
      <c r="AH57" s="85">
        <f t="shared" si="28"/>
        <v>0</v>
      </c>
      <c r="AI57" s="85">
        <f t="shared" si="28"/>
        <v>0</v>
      </c>
      <c r="AJ57" s="85">
        <f t="shared" si="28"/>
        <v>0</v>
      </c>
      <c r="AK57" s="85">
        <f t="shared" si="28"/>
        <v>0</v>
      </c>
      <c r="AL57" s="85">
        <f t="shared" si="28"/>
        <v>0</v>
      </c>
      <c r="AM57" s="85"/>
      <c r="BI57" s="31"/>
    </row>
    <row r="58" spans="1:61" s="5" customFormat="1">
      <c r="A58" s="21"/>
      <c r="B58" s="15"/>
      <c r="C58" s="15"/>
      <c r="D58" s="15" t="s">
        <v>14</v>
      </c>
      <c r="E58" s="15"/>
      <c r="F58" s="57">
        <f>K58/M18</f>
        <v>1.0664479081214109E-2</v>
      </c>
      <c r="G58" s="15"/>
      <c r="H58" s="15"/>
      <c r="I58" s="15"/>
      <c r="J58" s="15"/>
      <c r="K58" s="58">
        <f>N31-SUM(K31:K56)</f>
        <v>13</v>
      </c>
      <c r="L58" s="76">
        <f>C31*K58/N31</f>
        <v>57.05496308449549</v>
      </c>
      <c r="M58" s="59"/>
      <c r="N58" s="15"/>
      <c r="R58" s="54"/>
      <c r="T58" s="55"/>
      <c r="U58" s="56"/>
      <c r="V58" s="56"/>
      <c r="Z58" s="162" t="e">
        <f t="shared" si="26"/>
        <v>#DIV/0!</v>
      </c>
      <c r="BI58" s="60"/>
    </row>
    <row r="59" spans="1:61" customFormat="1" ht="13.8" thickBot="1">
      <c r="A59" s="61"/>
      <c r="B59" s="16"/>
      <c r="C59" s="16"/>
      <c r="D59" s="17" t="s">
        <v>9</v>
      </c>
      <c r="E59" s="17"/>
      <c r="F59" s="17"/>
      <c r="G59" s="17"/>
      <c r="H59" s="17"/>
      <c r="I59" s="17"/>
      <c r="J59" s="17"/>
      <c r="K59" s="17">
        <f>SUM(K57:K58)</f>
        <v>1219</v>
      </c>
      <c r="L59" s="77">
        <f>SUM(L57:L58)</f>
        <v>5350</v>
      </c>
      <c r="M59" s="62"/>
      <c r="N59" s="12"/>
      <c r="O59" s="3"/>
      <c r="P59" s="3"/>
      <c r="Q59" s="3"/>
      <c r="R59" s="63"/>
      <c r="S59" s="3"/>
      <c r="T59" s="25"/>
      <c r="U59" s="26"/>
      <c r="V59" s="37"/>
      <c r="Z59" s="164"/>
      <c r="BI59" s="38"/>
    </row>
  </sheetData>
  <autoFilter ref="A30:BI59" xr:uid="{19504AA6-79ED-4B50-85F2-99F7D62E0D7B}"/>
  <mergeCells count="1">
    <mergeCell ref="O18:P18"/>
  </mergeCells>
  <conditionalFormatting sqref="S31:S56">
    <cfRule type="containsText" dxfId="5" priority="5" operator="containsText" text="NG">
      <formula>NOT(ISERROR(SEARCH("NG",S31)))</formula>
    </cfRule>
  </conditionalFormatting>
  <conditionalFormatting sqref="C19:C23 F19:F23 I19:I23 L19:L23 O19:O23 R19:R23 U19:U23">
    <cfRule type="cellIs" dxfId="4" priority="4" operator="notEqual">
      <formula>0</formula>
    </cfRule>
  </conditionalFormatting>
  <conditionalFormatting sqref="U31:U56">
    <cfRule type="cellIs" dxfId="3" priority="3" operator="lessThan">
      <formula>0</formula>
    </cfRule>
  </conditionalFormatting>
  <conditionalFormatting sqref="A11:G15">
    <cfRule type="expression" dxfId="2" priority="2" stopIfTrue="1">
      <formula>$A11&lt;&gt;$A10</formula>
    </cfRule>
  </conditionalFormatting>
  <conditionalFormatting sqref="A16:G17">
    <cfRule type="expression" dxfId="1" priority="6" stopIfTrue="1">
      <formula>$A16&lt;&gt;$A11</formula>
    </cfRule>
  </conditionalFormatting>
  <conditionalFormatting sqref="B24:B27 D24:D27 F24:F27 H24:H27 J24:J27 L24:L27 N24:N27 P24:P27 R24:R27 T24:T27">
    <cfRule type="cellIs" dxfId="0" priority="1" operator="notEqual">
      <formula>0</formula>
    </cfRule>
  </conditionalFormatting>
  <pageMargins left="0.26" right="7.4999999999999997E-2" top="0.17" bottom="0.19" header="0.17" footer="0.5"/>
  <pageSetup paperSize="9" scale="7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D5F2F81482849A351BA4B67EFFC12" ma:contentTypeVersion="6" ma:contentTypeDescription="Create a new document." ma:contentTypeScope="" ma:versionID="b7cb601205bc068eb18de2a4e0552c83">
  <xsd:schema xmlns:xsd="http://www.w3.org/2001/XMLSchema" xmlns:xs="http://www.w3.org/2001/XMLSchema" xmlns:p="http://schemas.microsoft.com/office/2006/metadata/properties" xmlns:ns2="eb3230d1-0483-40be-8a99-f541f24748c3" xmlns:ns3="0628208a-f783-4a36-9425-e042f13521ff" targetNamespace="http://schemas.microsoft.com/office/2006/metadata/properties" ma:root="true" ma:fieldsID="bb82f6dbe6e23bcff3de7e5620560543" ns2:_="" ns3:_="">
    <xsd:import namespace="eb3230d1-0483-40be-8a99-f541f24748c3"/>
    <xsd:import namespace="0628208a-f783-4a36-9425-e042f1352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230d1-0483-40be-8a99-f541f24748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208a-f783-4a36-9425-e042f13521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4A45F7-764C-4199-91C4-805ACD931B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848D3E-EDCE-4FDF-A73D-733BA7BC0E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C15A42A-6305-40FB-8761-CBA8ECBBBD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230d1-0483-40be-8a99-f541f24748c3"/>
    <ds:schemaRef ds:uri="0628208a-f783-4a36-9425-e042f1352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(2)</vt:lpstr>
      <vt:lpstr>FORM</vt:lpstr>
      <vt:lpstr>FORM!Print_Area</vt:lpstr>
      <vt:lpstr>'FORM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Trang</dc:creator>
  <cp:lastModifiedBy>Duong, Thu (VN - AB)</cp:lastModifiedBy>
  <dcterms:created xsi:type="dcterms:W3CDTF">2020-08-07T02:47:26Z</dcterms:created>
  <dcterms:modified xsi:type="dcterms:W3CDTF">2024-04-10T12:36:06Z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2024-04-03T07:57:15Z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68a8755c-2f58-410a-922f-a289834a4e34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0x010100BF7D5F2F81482849A351BA4B67EFFC12</vt:lpwstr>
  </property>
</Properties>
</file>