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d737e42131b2de/Desktop/"/>
    </mc:Choice>
  </mc:AlternateContent>
  <xr:revisionPtr revIDLastSave="0" documentId="8_{22FA3220-5512-3549-9D44-11141120BD6D}" xr6:coauthVersionLast="46" xr6:coauthVersionMax="46" xr10:uidLastSave="{00000000-0000-0000-0000-000000000000}"/>
  <bookViews>
    <workbookView xWindow="-108" yWindow="-108" windowWidth="23256" windowHeight="12576" xr2:uid="{0A8F3DCF-1934-4288-A0B6-809008ADBC21}"/>
  </bookViews>
  <sheets>
    <sheet name="Assignment" sheetId="6" r:id="rId1"/>
    <sheet name="Histogram" sheetId="7" r:id="rId2"/>
    <sheet name="Greater than Ogive curve" sheetId="8" r:id="rId3"/>
    <sheet name="Less than Ogive Curve" sheetId="9" r:id="rId4"/>
    <sheet name="Pie Chart" sheetId="10" r:id="rId5"/>
    <sheet name="Line Graph" sheetId="11" r:id="rId6"/>
    <sheet name="Bar Graph" sheetId="1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6" l="1"/>
  <c r="I47" i="6"/>
  <c r="D11" i="6"/>
  <c r="Q42" i="6"/>
  <c r="P42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G40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19" i="6"/>
  <c r="N47" i="6"/>
  <c r="D12" i="6"/>
  <c r="O47" i="6"/>
  <c r="D13" i="6"/>
  <c r="K47" i="6"/>
  <c r="L47" i="6"/>
  <c r="J39" i="6"/>
  <c r="L39" i="6"/>
  <c r="K39" i="6"/>
  <c r="J23" i="6"/>
  <c r="L23" i="6"/>
  <c r="K23" i="6"/>
  <c r="J38" i="6"/>
  <c r="K38" i="6"/>
  <c r="L38" i="6"/>
  <c r="J30" i="6"/>
  <c r="K30" i="6"/>
  <c r="L30" i="6"/>
  <c r="J29" i="6"/>
  <c r="K29" i="6"/>
  <c r="L29" i="6"/>
  <c r="J21" i="6"/>
  <c r="K21" i="6"/>
  <c r="L21" i="6"/>
  <c r="J36" i="6"/>
  <c r="K36" i="6"/>
  <c r="L36" i="6"/>
  <c r="J28" i="6"/>
  <c r="K28" i="6"/>
  <c r="L28" i="6"/>
  <c r="J20" i="6"/>
  <c r="K20" i="6"/>
  <c r="L20" i="6"/>
  <c r="J22" i="6"/>
  <c r="K22" i="6"/>
  <c r="L22" i="6"/>
  <c r="J37" i="6"/>
  <c r="K37" i="6"/>
  <c r="L37" i="6"/>
  <c r="J35" i="6"/>
  <c r="K35" i="6"/>
  <c r="L35" i="6"/>
  <c r="J27" i="6"/>
  <c r="K27" i="6"/>
  <c r="L27" i="6"/>
  <c r="J31" i="6"/>
  <c r="L31" i="6"/>
  <c r="K31" i="6"/>
  <c r="J34" i="6"/>
  <c r="K34" i="6"/>
  <c r="L34" i="6"/>
  <c r="J26" i="6"/>
  <c r="K26" i="6"/>
  <c r="L26" i="6"/>
  <c r="J33" i="6"/>
  <c r="L33" i="6"/>
  <c r="K33" i="6"/>
  <c r="J25" i="6"/>
  <c r="L25" i="6"/>
  <c r="K25" i="6"/>
  <c r="J19" i="6"/>
  <c r="L19" i="6"/>
  <c r="K19" i="6"/>
  <c r="J32" i="6"/>
  <c r="L32" i="6"/>
  <c r="K32" i="6"/>
  <c r="J24" i="6"/>
  <c r="L24" i="6"/>
  <c r="K24" i="6"/>
  <c r="P20" i="6"/>
  <c r="P2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P19" i="6"/>
  <c r="R42" i="6"/>
  <c r="P36" i="6"/>
  <c r="J40" i="6"/>
  <c r="G44" i="6"/>
  <c r="D4" i="6"/>
  <c r="P35" i="6"/>
  <c r="P27" i="6"/>
  <c r="P34" i="6"/>
  <c r="P26" i="6"/>
  <c r="G47" i="6"/>
  <c r="P33" i="6"/>
  <c r="P25" i="6"/>
  <c r="P22" i="6"/>
  <c r="P32" i="6"/>
  <c r="P24" i="6"/>
  <c r="P39" i="6"/>
  <c r="P31" i="6"/>
  <c r="P23" i="6"/>
  <c r="P38" i="6"/>
  <c r="P30" i="6"/>
  <c r="P21" i="6"/>
  <c r="P37" i="6"/>
  <c r="P29" i="6"/>
  <c r="M28" i="6"/>
  <c r="N28" i="6"/>
  <c r="M21" i="6"/>
  <c r="N21" i="6"/>
  <c r="M25" i="6"/>
  <c r="N25" i="6"/>
  <c r="M37" i="6"/>
  <c r="N37" i="6"/>
  <c r="M30" i="6"/>
  <c r="N30" i="6"/>
  <c r="M38" i="6"/>
  <c r="N38" i="6"/>
  <c r="M32" i="6"/>
  <c r="N32" i="6"/>
  <c r="M35" i="6"/>
  <c r="N35" i="6"/>
  <c r="M31" i="6"/>
  <c r="N31" i="6"/>
  <c r="M19" i="6"/>
  <c r="N19" i="6"/>
  <c r="M39" i="6"/>
  <c r="N39" i="6"/>
  <c r="M26" i="6"/>
  <c r="N26" i="6"/>
  <c r="H47" i="6"/>
  <c r="D8" i="6"/>
  <c r="M22" i="6"/>
  <c r="N22" i="6"/>
  <c r="M27" i="6"/>
  <c r="N27" i="6"/>
  <c r="M20" i="6"/>
  <c r="N20" i="6"/>
  <c r="M33" i="6"/>
  <c r="N33" i="6"/>
  <c r="M36" i="6"/>
  <c r="N36" i="6"/>
  <c r="L40" i="6"/>
  <c r="I44" i="6"/>
  <c r="D6" i="6"/>
  <c r="M24" i="6"/>
  <c r="N24" i="6"/>
  <c r="M34" i="6"/>
  <c r="N34" i="6"/>
  <c r="M23" i="6"/>
  <c r="N23" i="6"/>
  <c r="M29" i="6"/>
  <c r="N29" i="6"/>
  <c r="K40" i="6"/>
  <c r="H44" i="6"/>
  <c r="D5" i="6"/>
  <c r="P40" i="6"/>
  <c r="N40" i="6"/>
  <c r="K44" i="6"/>
  <c r="D7" i="6"/>
  <c r="L44" i="6"/>
  <c r="D10" i="6"/>
</calcChain>
</file>

<file path=xl/sharedStrings.xml><?xml version="1.0" encoding="utf-8"?>
<sst xmlns="http://schemas.openxmlformats.org/spreadsheetml/2006/main" count="93" uniqueCount="72">
  <si>
    <t>lower limit</t>
  </si>
  <si>
    <t>upper limit</t>
  </si>
  <si>
    <t>mid point</t>
  </si>
  <si>
    <t>Age</t>
  </si>
  <si>
    <t>Both Sexes Population</t>
  </si>
  <si>
    <t>Male Population</t>
  </si>
  <si>
    <t>Female Population</t>
  </si>
  <si>
    <t>Total</t>
  </si>
  <si>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</si>
  <si>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</si>
  <si>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</si>
  <si>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</si>
  <si>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</si>
  <si>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</si>
  <si>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</si>
  <si>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</si>
  <si>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</si>
  <si>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</si>
  <si>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</si>
  <si>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</si>
  <si>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</si>
  <si>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</si>
  <si>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</si>
  <si>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</si>
  <si>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</si>
  <si>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</si>
  <si>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</si>
  <si>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 xml:space="preserve"> 05-09</t>
  </si>
  <si>
    <t xml:space="preserve"> 10-14</t>
  </si>
  <si>
    <t>Live India Population Clock 2021 - Polulation of India Today (livepopulation.com)</t>
  </si>
  <si>
    <t>altered ll</t>
  </si>
  <si>
    <t>altered ul</t>
  </si>
  <si>
    <t>frequency</t>
  </si>
  <si>
    <t>less than cf</t>
  </si>
  <si>
    <t>greater than cf</t>
  </si>
  <si>
    <t>xf</t>
  </si>
  <si>
    <t>total</t>
  </si>
  <si>
    <t>min</t>
  </si>
  <si>
    <t>max</t>
  </si>
  <si>
    <t>interval</t>
  </si>
  <si>
    <t>mean</t>
  </si>
  <si>
    <t>f/2</t>
  </si>
  <si>
    <t>%</t>
  </si>
  <si>
    <t>Range</t>
  </si>
  <si>
    <t>f. Plot the bar graph, histogram, line graph, pie chart, less than ogive curve and greater than ogive curve</t>
  </si>
  <si>
    <t>a. Find the Arithmetic mean</t>
  </si>
  <si>
    <t>b. Find the Geometric mean</t>
  </si>
  <si>
    <t>c. Find the Harmonic mean</t>
  </si>
  <si>
    <t>e. Find the Median</t>
  </si>
  <si>
    <t>h. Find the Mode</t>
  </si>
  <si>
    <t>width</t>
  </si>
  <si>
    <t>f*logx</t>
  </si>
  <si>
    <t>GM</t>
  </si>
  <si>
    <t>HM</t>
  </si>
  <si>
    <t>f/x</t>
  </si>
  <si>
    <t>Graph</t>
  </si>
  <si>
    <t>median</t>
  </si>
  <si>
    <t>refer the other worksheets</t>
  </si>
  <si>
    <t>mode</t>
  </si>
  <si>
    <t>Question: For the given dataset of Indian Live Population from (https://www.livepopulation.com/country/india.html) find the following:</t>
  </si>
  <si>
    <t>x-x'</t>
  </si>
  <si>
    <t>std deviation</t>
  </si>
  <si>
    <t>variance</t>
  </si>
  <si>
    <t>(x-x')^2</t>
  </si>
  <si>
    <t>d. Find the Standard deviation</t>
  </si>
  <si>
    <t>g. Find the Variance</t>
  </si>
  <si>
    <t>j. Find the lower quartile</t>
  </si>
  <si>
    <t>i. Find the upper quartile</t>
  </si>
  <si>
    <t>Q3 element</t>
  </si>
  <si>
    <t>Q1 element</t>
  </si>
  <si>
    <t>Q3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</si>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</sst>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204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u/>
      <sz val="11"/>
      <color indexed="12"/>
      <name val="Calibri"/>
      <family val="2"/>
      <charset val="1"/>
    </font>
    <font>
      <b/>
      <sz val="12"/>
      <color theme="1"/>
      <name val="Arial"/>
      <family val="2"/>
    </font>
    <font>
      <sz val="12"/>
      <color rgb="FF676868"/>
      <name val="Arial"/>
      <family val="2"/>
    </font>
    <font>
      <sz val="16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9F9F9"/>
        <bgColor indexed="64"/>
      </patternFill>
    </fill>
    <fill>
      <patternFill patternType="solid">
        <fgColor indexed="31"/>
        <bgColor indexed="1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EF2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1" fillId="2" borderId="1" applyNumberFormat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21" borderId="0" applyNumberFormat="0" applyBorder="0" applyAlignment="0" applyProtection="0"/>
    <xf numFmtId="0" fontId="5" fillId="5" borderId="0" applyNumberFormat="0" applyBorder="0" applyAlignment="0" applyProtection="0"/>
    <xf numFmtId="0" fontId="6" fillId="22" borderId="3" applyNumberFormat="0" applyAlignment="0" applyProtection="0"/>
    <xf numFmtId="0" fontId="7" fillId="23" borderId="4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3" applyNumberFormat="0" applyAlignment="0" applyProtection="0"/>
    <xf numFmtId="0" fontId="14" fillId="0" borderId="8" applyNumberFormat="0" applyFill="0" applyAlignment="0" applyProtection="0"/>
    <xf numFmtId="0" fontId="15" fillId="24" borderId="0" applyNumberFormat="0" applyBorder="0" applyAlignment="0" applyProtection="0"/>
    <xf numFmtId="0" fontId="3" fillId="0" borderId="0"/>
    <xf numFmtId="0" fontId="16" fillId="0" borderId="0"/>
    <xf numFmtId="0" fontId="17" fillId="0" borderId="0" applyNumberFormat="0" applyFill="0" applyBorder="0" applyProtection="0">
      <alignment vertical="top" wrapText="1"/>
    </xf>
    <xf numFmtId="0" fontId="3" fillId="25" borderId="9" applyNumberFormat="0" applyAlignment="0" applyProtection="0"/>
    <xf numFmtId="0" fontId="18" fillId="22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ont="1"/>
    <xf numFmtId="0" fontId="22" fillId="0" borderId="0" xfId="3"/>
    <xf numFmtId="0" fontId="23" fillId="26" borderId="2" xfId="0" applyFont="1" applyFill="1" applyBorder="1" applyAlignment="1">
      <alignment horizontal="left" vertical="center" wrapText="1"/>
    </xf>
    <xf numFmtId="0" fontId="23" fillId="26" borderId="13" xfId="0" applyFont="1" applyFill="1" applyBorder="1" applyAlignment="1">
      <alignment horizontal="left" vertical="center" wrapText="1"/>
    </xf>
    <xf numFmtId="0" fontId="24" fillId="3" borderId="14" xfId="0" applyFont="1" applyFill="1" applyBorder="1" applyAlignment="1">
      <alignment vertical="top" wrapText="1"/>
    </xf>
    <xf numFmtId="3" fontId="24" fillId="3" borderId="12" xfId="0" applyNumberFormat="1" applyFont="1" applyFill="1" applyBorder="1" applyAlignment="1">
      <alignment vertical="top" wrapText="1"/>
    </xf>
    <xf numFmtId="0" fontId="24" fillId="0" borderId="14" xfId="0" applyFont="1" applyBorder="1" applyAlignment="1">
      <alignment vertical="top" wrapText="1"/>
    </xf>
    <xf numFmtId="3" fontId="24" fillId="0" borderId="12" xfId="0" applyNumberFormat="1" applyFont="1" applyBorder="1" applyAlignment="1">
      <alignment vertical="top" wrapText="1"/>
    </xf>
    <xf numFmtId="16" fontId="24" fillId="3" borderId="14" xfId="0" applyNumberFormat="1" applyFont="1" applyFill="1" applyBorder="1" applyAlignment="1">
      <alignment vertical="top" wrapText="1"/>
    </xf>
    <xf numFmtId="17" fontId="24" fillId="0" borderId="14" xfId="0" applyNumberFormat="1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3" fontId="24" fillId="0" borderId="16" xfId="0" applyNumberFormat="1" applyFont="1" applyBorder="1" applyAlignment="1">
      <alignment vertical="top" wrapText="1"/>
    </xf>
    <xf numFmtId="0" fontId="25" fillId="0" borderId="0" xfId="0" applyFont="1"/>
    <xf numFmtId="0" fontId="25" fillId="0" borderId="28" xfId="0" applyFont="1" applyFill="1" applyBorder="1"/>
    <xf numFmtId="0" fontId="25" fillId="0" borderId="0" xfId="0" applyFont="1" applyFill="1" applyBorder="1"/>
    <xf numFmtId="0" fontId="25" fillId="0" borderId="29" xfId="0" applyFont="1" applyFill="1" applyBorder="1"/>
    <xf numFmtId="0" fontId="25" fillId="0" borderId="29" xfId="0" applyFont="1" applyBorder="1"/>
    <xf numFmtId="0" fontId="25" fillId="0" borderId="28" xfId="0" applyFont="1" applyBorder="1"/>
    <xf numFmtId="0" fontId="25" fillId="0" borderId="0" xfId="0" applyFont="1" applyBorder="1"/>
    <xf numFmtId="0" fontId="25" fillId="0" borderId="18" xfId="0" applyFont="1" applyFill="1" applyBorder="1"/>
    <xf numFmtId="164" fontId="25" fillId="0" borderId="28" xfId="0" applyNumberFormat="1" applyFont="1" applyFill="1" applyBorder="1"/>
    <xf numFmtId="164" fontId="25" fillId="0" borderId="19" xfId="0" applyNumberFormat="1" applyFont="1" applyFill="1" applyBorder="1"/>
    <xf numFmtId="0" fontId="25" fillId="0" borderId="20" xfId="0" applyFont="1" applyFill="1" applyBorder="1"/>
    <xf numFmtId="164" fontId="25" fillId="0" borderId="29" xfId="0" applyNumberFormat="1" applyFont="1" applyFill="1" applyBorder="1"/>
    <xf numFmtId="164" fontId="25" fillId="0" borderId="21" xfId="0" applyNumberFormat="1" applyFont="1" applyFill="1" applyBorder="1"/>
    <xf numFmtId="0" fontId="25" fillId="27" borderId="29" xfId="0" applyFont="1" applyFill="1" applyBorder="1"/>
    <xf numFmtId="0" fontId="25" fillId="28" borderId="0" xfId="0" applyFont="1" applyFill="1" applyBorder="1"/>
    <xf numFmtId="0" fontId="26" fillId="0" borderId="32" xfId="1" applyFont="1" applyFill="1" applyBorder="1"/>
    <xf numFmtId="0" fontId="26" fillId="0" borderId="31" xfId="1" applyFont="1" applyFill="1" applyBorder="1"/>
    <xf numFmtId="164" fontId="26" fillId="0" borderId="29" xfId="1" applyNumberFormat="1" applyFont="1" applyFill="1" applyBorder="1"/>
    <xf numFmtId="164" fontId="26" fillId="0" borderId="21" xfId="1" applyNumberFormat="1" applyFont="1" applyFill="1" applyBorder="1"/>
    <xf numFmtId="0" fontId="25" fillId="29" borderId="0" xfId="0" applyFont="1" applyFill="1" applyBorder="1"/>
    <xf numFmtId="0" fontId="25" fillId="0" borderId="30" xfId="0" applyFont="1" applyFill="1" applyBorder="1"/>
    <xf numFmtId="0" fontId="25" fillId="0" borderId="23" xfId="0" applyFont="1" applyFill="1" applyBorder="1"/>
    <xf numFmtId="0" fontId="25" fillId="0" borderId="30" xfId="0" applyFont="1" applyBorder="1"/>
    <xf numFmtId="0" fontId="25" fillId="0" borderId="23" xfId="0" applyFont="1" applyBorder="1"/>
    <xf numFmtId="0" fontId="25" fillId="0" borderId="22" xfId="0" applyFont="1" applyFill="1" applyBorder="1"/>
    <xf numFmtId="164" fontId="25" fillId="0" borderId="30" xfId="0" applyNumberFormat="1" applyFont="1" applyFill="1" applyBorder="1"/>
    <xf numFmtId="164" fontId="25" fillId="0" borderId="24" xfId="0" applyNumberFormat="1" applyFont="1" applyFill="1" applyBorder="1"/>
    <xf numFmtId="0" fontId="0" fillId="0" borderId="0" xfId="0" applyFont="1" applyAlignment="1">
      <alignment vertical="top" wrapText="1"/>
    </xf>
    <xf numFmtId="0" fontId="28" fillId="0" borderId="25" xfId="0" applyFont="1" applyFill="1" applyBorder="1"/>
    <xf numFmtId="0" fontId="28" fillId="0" borderId="17" xfId="0" applyFont="1" applyFill="1" applyBorder="1"/>
    <xf numFmtId="0" fontId="28" fillId="0" borderId="27" xfId="0" applyFont="1" applyFill="1" applyBorder="1"/>
    <xf numFmtId="0" fontId="28" fillId="0" borderId="17" xfId="0" applyFont="1" applyBorder="1"/>
    <xf numFmtId="0" fontId="28" fillId="0" borderId="28" xfId="0" applyFont="1" applyBorder="1"/>
    <xf numFmtId="0" fontId="30" fillId="0" borderId="26" xfId="0" applyFont="1" applyFill="1" applyBorder="1"/>
    <xf numFmtId="0" fontId="30" fillId="0" borderId="27" xfId="0" applyFont="1" applyBorder="1"/>
    <xf numFmtId="0" fontId="28" fillId="0" borderId="30" xfId="0" applyFont="1" applyBorder="1"/>
    <xf numFmtId="164" fontId="30" fillId="0" borderId="17" xfId="0" applyNumberFormat="1" applyFont="1" applyBorder="1"/>
    <xf numFmtId="0" fontId="30" fillId="0" borderId="0" xfId="0" applyFont="1"/>
    <xf numFmtId="0" fontId="30" fillId="0" borderId="17" xfId="0" applyFont="1" applyBorder="1"/>
    <xf numFmtId="0" fontId="30" fillId="0" borderId="25" xfId="0" applyFont="1" applyBorder="1"/>
    <xf numFmtId="0" fontId="30" fillId="0" borderId="33" xfId="0" applyFont="1" applyBorder="1"/>
    <xf numFmtId="0" fontId="30" fillId="27" borderId="27" xfId="0" applyFont="1" applyFill="1" applyBorder="1"/>
    <xf numFmtId="0" fontId="30" fillId="29" borderId="17" xfId="0" applyFont="1" applyFill="1" applyBorder="1"/>
    <xf numFmtId="0" fontId="30" fillId="28" borderId="17" xfId="0" applyFont="1" applyFill="1" applyBorder="1"/>
    <xf numFmtId="0" fontId="28" fillId="0" borderId="28" xfId="0" applyFont="1" applyFill="1" applyBorder="1"/>
    <xf numFmtId="0" fontId="30" fillId="0" borderId="0" xfId="0" applyFont="1" applyBorder="1"/>
    <xf numFmtId="0" fontId="30" fillId="0" borderId="21" xfId="0" applyFont="1" applyBorder="1"/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9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 vertical="center" wrapText="1"/>
    </xf>
  </cellXfs>
  <cellStyles count="48">
    <cellStyle name="20% - Accent1 2" xfId="4" xr:uid="{D965F6D2-4C3B-425C-B72D-51933D82CD56}"/>
    <cellStyle name="20% - Accent2 2" xfId="5" xr:uid="{5679595A-D82D-46B7-AB42-72378A1E596E}"/>
    <cellStyle name="20% - Accent3 2" xfId="6" xr:uid="{A307D9F3-2E56-421E-AC41-BA9B1C6B3238}"/>
    <cellStyle name="20% - Accent4 2" xfId="7" xr:uid="{6BD9A9C4-10C6-4440-A28A-35D723074CF0}"/>
    <cellStyle name="20% - Accent5 2" xfId="8" xr:uid="{4C7EA55E-F029-49A9-8A22-2BA08B56F28A}"/>
    <cellStyle name="20% - Accent6 2" xfId="9" xr:uid="{8A26B518-60F3-41CD-98F4-EFE31851A545}"/>
    <cellStyle name="40% - Accent1 2" xfId="10" xr:uid="{340BF16B-A227-4705-BF9F-49B8BBAF326D}"/>
    <cellStyle name="40% - Accent2 2" xfId="11" xr:uid="{C4168D9F-6984-4126-A26F-FB431876313D}"/>
    <cellStyle name="40% - Accent3 2" xfId="12" xr:uid="{6F621405-35D7-4351-A43B-DDAA664F7B36}"/>
    <cellStyle name="40% - Accent4 2" xfId="13" xr:uid="{95483F05-7CB3-4F39-AF06-9A5AC574D639}"/>
    <cellStyle name="40% - Accent5 2" xfId="14" xr:uid="{63A90C3E-C3BE-4C8B-8ADD-F9C65961F65E}"/>
    <cellStyle name="40% - Accent6 2" xfId="15" xr:uid="{24CB0EAD-3DB0-48A4-90C3-87EBDC528725}"/>
    <cellStyle name="60% - Accent1 2" xfId="16" xr:uid="{99D588AC-EBDF-496A-9E59-1609AA48CF8C}"/>
    <cellStyle name="60% - Accent2 2" xfId="17" xr:uid="{2FEBBFBF-BDEA-45C6-9EB8-D29A9233DCDE}"/>
    <cellStyle name="60% - Accent3 2" xfId="18" xr:uid="{17C867E6-24B9-4509-930C-0F84E6C171E4}"/>
    <cellStyle name="60% - Accent4 2" xfId="19" xr:uid="{55C299A2-B48B-4F63-83B8-D65D0596FE49}"/>
    <cellStyle name="60% - Accent5 2" xfId="20" xr:uid="{DE9D9064-1F6B-4BD8-96C0-B2C457D37A31}"/>
    <cellStyle name="60% - Accent6 2" xfId="21" xr:uid="{8F3FA611-D76D-467A-8110-73866B48B0B8}"/>
    <cellStyle name="Accent1 2" xfId="22" xr:uid="{168E0A88-0E6E-4726-913F-9A101C752563}"/>
    <cellStyle name="Accent2 2" xfId="23" xr:uid="{2CF74D9D-3E99-4633-A8F9-B60DDA0F8AD9}"/>
    <cellStyle name="Accent3 2" xfId="24" xr:uid="{DACBDF89-EB23-43AC-AAE4-0C4E0F306C4E}"/>
    <cellStyle name="Accent4 2" xfId="25" xr:uid="{5443819C-6478-4720-AC87-50D123FE9E47}"/>
    <cellStyle name="Accent5 2" xfId="26" xr:uid="{50BC7D5A-347B-4936-9488-9370772E218C}"/>
    <cellStyle name="Accent6 2" xfId="27" xr:uid="{BB418631-146C-44C2-BF4D-08D673E83C48}"/>
    <cellStyle name="Bad 2" xfId="28" xr:uid="{A99ED729-215A-48F0-8346-3EB01917947A}"/>
    <cellStyle name="Calculation 2" xfId="29" xr:uid="{F0CA1507-19D0-458A-8335-7007976C1E7F}"/>
    <cellStyle name="Check Cell 2" xfId="30" xr:uid="{450B71E3-417F-47A4-8F42-E8C66D771A21}"/>
    <cellStyle name="Explanatory Text 2" xfId="31" xr:uid="{41E165E9-C6B1-4784-A3A1-406E5D1F850F}"/>
    <cellStyle name="Good 2" xfId="32" xr:uid="{AD6304B8-13D0-4998-AF3F-949E2BB92DCB}"/>
    <cellStyle name="Heading 1 2" xfId="33" xr:uid="{00C9A588-0390-45D4-9DF7-1C5E67EDE6EE}"/>
    <cellStyle name="Heading 2 2" xfId="34" xr:uid="{825E1E64-B45D-410C-A9A4-06DA76A386B1}"/>
    <cellStyle name="Heading 3 2" xfId="35" xr:uid="{67371596-DE67-44F4-848A-0E42FA431B40}"/>
    <cellStyle name="Heading 4 2" xfId="36" xr:uid="{AD8BA4F0-0457-423F-B347-1D45AA0F6C57}"/>
    <cellStyle name="Hyperlink" xfId="3" builtinId="8"/>
    <cellStyle name="Input 2" xfId="37" xr:uid="{C9654C0E-64C5-4CC5-8462-46B5B88532AF}"/>
    <cellStyle name="Linked Cell 2" xfId="38" xr:uid="{5B6FA9B3-6873-4026-B545-3AFF1329995E}"/>
    <cellStyle name="Neutral 2" xfId="39" xr:uid="{5F0EB725-C894-4845-BB9C-3229FE913DD7}"/>
    <cellStyle name="Normal" xfId="0" builtinId="0"/>
    <cellStyle name="Normal 2" xfId="40" xr:uid="{33669D8E-5EFF-4CFE-ADD9-4493002544FB}"/>
    <cellStyle name="Normal 3" xfId="41" xr:uid="{03F843F8-B83D-43A1-B8BB-0EB7F2177463}"/>
    <cellStyle name="Normal 4" xfId="42" xr:uid="{8ADEE71F-9907-446E-8D23-948C38E653A4}"/>
    <cellStyle name="Normal 5" xfId="2" xr:uid="{77F0569B-2465-46D1-8523-F27C505DD3FF}"/>
    <cellStyle name="Note 2" xfId="43" xr:uid="{781FD36E-4382-4A81-B7E7-152A72C9FE92}"/>
    <cellStyle name="Output" xfId="1" builtinId="21"/>
    <cellStyle name="Output 2" xfId="44" xr:uid="{2C88624C-C3E3-46FF-84EA-D52480962F00}"/>
    <cellStyle name="Title 2" xfId="45" xr:uid="{04A4A43A-926E-40E7-B4A9-6983F50C9ED0}"/>
    <cellStyle name="Total 2" xfId="46" xr:uid="{E80B52C3-5899-4E62-8723-66087339DF59}"/>
    <cellStyle name="Warning Text 2" xfId="47" xr:uid="{E392E032-1794-423C-B94D-278C6D8968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chartsheet" Target="chartsheets/sheet2.xml" /><Relationship Id="rId7" Type="http://schemas.openxmlformats.org/officeDocument/2006/relationships/chartsheet" Target="chartsheets/sheet6.xml" /><Relationship Id="rId2" Type="http://schemas.openxmlformats.org/officeDocument/2006/relationships/chartsheet" Target="chartsheets/sheet1.xml" /><Relationship Id="rId1" Type="http://schemas.openxmlformats.org/officeDocument/2006/relationships/worksheet" Target="worksheets/sheet1.xml" /><Relationship Id="rId6" Type="http://schemas.openxmlformats.org/officeDocument/2006/relationships/chartsheet" Target="chartsheets/sheet5.xml" /><Relationship Id="rId11" Type="http://schemas.openxmlformats.org/officeDocument/2006/relationships/calcChain" Target="calcChain.xml" /><Relationship Id="rId5" Type="http://schemas.openxmlformats.org/officeDocument/2006/relationships/chartsheet" Target="chartsheets/sheet4.xml" /><Relationship Id="rId10" Type="http://schemas.openxmlformats.org/officeDocument/2006/relationships/sharedStrings" Target="sharedStrings.xml" /><Relationship Id="rId4" Type="http://schemas.openxmlformats.org/officeDocument/2006/relationships/chartsheet" Target="chartsheets/sheet3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Assignment!$G$18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Assignment!$F$19:$F$39</c:f>
              <c:numCache>
                <c:formatCode>General</c:formatCode>
                <c:ptCount val="2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</c:numCache>
            </c:numRef>
          </c:cat>
          <c:val>
            <c:numRef>
              <c:f>Assignment!$G$19:$G$39</c:f>
              <c:numCache>
                <c:formatCode>General</c:formatCode>
                <c:ptCount val="21"/>
                <c:pt idx="0">
                  <c:v>123938371</c:v>
                </c:pt>
                <c:pt idx="1">
                  <c:v>122563557</c:v>
                </c:pt>
                <c:pt idx="2">
                  <c:v>126329159</c:v>
                </c:pt>
                <c:pt idx="3">
                  <c:v>126041485</c:v>
                </c:pt>
                <c:pt idx="4">
                  <c:v>122258178</c:v>
                </c:pt>
                <c:pt idx="5">
                  <c:v>116925698</c:v>
                </c:pt>
                <c:pt idx="6">
                  <c:v>111542081</c:v>
                </c:pt>
                <c:pt idx="7">
                  <c:v>102821150</c:v>
                </c:pt>
                <c:pt idx="8">
                  <c:v>89744221</c:v>
                </c:pt>
                <c:pt idx="9">
                  <c:v>79179306</c:v>
                </c:pt>
                <c:pt idx="10">
                  <c:v>68822463</c:v>
                </c:pt>
                <c:pt idx="11">
                  <c:v>59317602</c:v>
                </c:pt>
                <c:pt idx="12">
                  <c:v>48836844</c:v>
                </c:pt>
                <c:pt idx="13">
                  <c:v>37848738</c:v>
                </c:pt>
                <c:pt idx="14">
                  <c:v>23809404</c:v>
                </c:pt>
                <c:pt idx="15">
                  <c:v>14921082</c:v>
                </c:pt>
                <c:pt idx="16">
                  <c:v>8576445</c:v>
                </c:pt>
                <c:pt idx="17">
                  <c:v>3827850</c:v>
                </c:pt>
                <c:pt idx="18">
                  <c:v>1242774</c:v>
                </c:pt>
                <c:pt idx="19">
                  <c:v>272178</c:v>
                </c:pt>
                <c:pt idx="20">
                  <c:v>40331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6-467A-A4ED-B25F40C7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01114927"/>
        <c:axId val="2101115343"/>
      </c:barChart>
      <c:catAx>
        <c:axId val="210111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15343"/>
        <c:crosses val="autoZero"/>
        <c:auto val="1"/>
        <c:lblAlgn val="ctr"/>
        <c:lblOffset val="100"/>
        <c:noMultiLvlLbl val="0"/>
      </c:catAx>
      <c:valAx>
        <c:axId val="21011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people (frequency)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than Ogive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Assignment!$Q$19:$Q$39</c:f>
              <c:numCache>
                <c:formatCode>#,##0.0</c:formatCode>
                <c:ptCount val="21"/>
                <c:pt idx="0">
                  <c:v>-0.5</c:v>
                </c:pt>
                <c:pt idx="1">
                  <c:v>4.5</c:v>
                </c:pt>
                <c:pt idx="2">
                  <c:v>9.5</c:v>
                </c:pt>
                <c:pt idx="3">
                  <c:v>14.5</c:v>
                </c:pt>
                <c:pt idx="4">
                  <c:v>19.5</c:v>
                </c:pt>
                <c:pt idx="5">
                  <c:v>24.5</c:v>
                </c:pt>
                <c:pt idx="6">
                  <c:v>29.5</c:v>
                </c:pt>
                <c:pt idx="7">
                  <c:v>34.5</c:v>
                </c:pt>
                <c:pt idx="8">
                  <c:v>39.5</c:v>
                </c:pt>
                <c:pt idx="9">
                  <c:v>44.5</c:v>
                </c:pt>
                <c:pt idx="10">
                  <c:v>49.5</c:v>
                </c:pt>
                <c:pt idx="11">
                  <c:v>54.5</c:v>
                </c:pt>
                <c:pt idx="12">
                  <c:v>59.5</c:v>
                </c:pt>
                <c:pt idx="13">
                  <c:v>64.5</c:v>
                </c:pt>
                <c:pt idx="14">
                  <c:v>69.5</c:v>
                </c:pt>
                <c:pt idx="15">
                  <c:v>74.5</c:v>
                </c:pt>
                <c:pt idx="16">
                  <c:v>79.5</c:v>
                </c:pt>
                <c:pt idx="17">
                  <c:v>84.5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</c:numCache>
            </c:numRef>
          </c:xVal>
          <c:yVal>
            <c:numRef>
              <c:f>Assignment!$I$19:$I$39</c:f>
              <c:numCache>
                <c:formatCode>General</c:formatCode>
                <c:ptCount val="21"/>
                <c:pt idx="0">
                  <c:v>1388858917</c:v>
                </c:pt>
                <c:pt idx="1">
                  <c:v>1264920546</c:v>
                </c:pt>
                <c:pt idx="2">
                  <c:v>1142356989</c:v>
                </c:pt>
                <c:pt idx="3">
                  <c:v>1016027830</c:v>
                </c:pt>
                <c:pt idx="4">
                  <c:v>889986345</c:v>
                </c:pt>
                <c:pt idx="5">
                  <c:v>767728167</c:v>
                </c:pt>
                <c:pt idx="6">
                  <c:v>650802469</c:v>
                </c:pt>
                <c:pt idx="7">
                  <c:v>539260388</c:v>
                </c:pt>
                <c:pt idx="8">
                  <c:v>436439238</c:v>
                </c:pt>
                <c:pt idx="9">
                  <c:v>346695017</c:v>
                </c:pt>
                <c:pt idx="10">
                  <c:v>267515711</c:v>
                </c:pt>
                <c:pt idx="11">
                  <c:v>198693248</c:v>
                </c:pt>
                <c:pt idx="12">
                  <c:v>139375646</c:v>
                </c:pt>
                <c:pt idx="13">
                  <c:v>90538802</c:v>
                </c:pt>
                <c:pt idx="14">
                  <c:v>52690064</c:v>
                </c:pt>
                <c:pt idx="15">
                  <c:v>28880660</c:v>
                </c:pt>
                <c:pt idx="16">
                  <c:v>13959578</c:v>
                </c:pt>
                <c:pt idx="17">
                  <c:v>5383133</c:v>
                </c:pt>
                <c:pt idx="18">
                  <c:v>1555283</c:v>
                </c:pt>
                <c:pt idx="19">
                  <c:v>312509</c:v>
                </c:pt>
                <c:pt idx="20">
                  <c:v>40331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9-4D9F-8B6B-6603C3D2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3103"/>
        <c:axId val="2032954767"/>
      </c:scatterChart>
      <c:valAx>
        <c:axId val="203295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Lowerlimit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54767"/>
        <c:crosses val="autoZero"/>
        <c:crossBetween val="midCat"/>
      </c:valAx>
      <c:valAx>
        <c:axId val="20329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Greater than cummulative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5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 than Ogive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Assignment!$R$19:$R$39</c:f>
              <c:numCache>
                <c:formatCode>#,##0.0</c:formatCode>
                <c:ptCount val="21"/>
                <c:pt idx="0">
                  <c:v>4.5</c:v>
                </c:pt>
                <c:pt idx="1">
                  <c:v>9.5</c:v>
                </c:pt>
                <c:pt idx="2">
                  <c:v>14.5</c:v>
                </c:pt>
                <c:pt idx="3">
                  <c:v>19.5</c:v>
                </c:pt>
                <c:pt idx="4">
                  <c:v>24.5</c:v>
                </c:pt>
                <c:pt idx="5">
                  <c:v>29.5</c:v>
                </c:pt>
                <c:pt idx="6">
                  <c:v>34.5</c:v>
                </c:pt>
                <c:pt idx="7">
                  <c:v>39.5</c:v>
                </c:pt>
                <c:pt idx="8">
                  <c:v>44.5</c:v>
                </c:pt>
                <c:pt idx="9">
                  <c:v>49.5</c:v>
                </c:pt>
                <c:pt idx="10">
                  <c:v>54.5</c:v>
                </c:pt>
                <c:pt idx="11">
                  <c:v>59.5</c:v>
                </c:pt>
                <c:pt idx="12">
                  <c:v>64.5</c:v>
                </c:pt>
                <c:pt idx="13">
                  <c:v>69.5</c:v>
                </c:pt>
                <c:pt idx="14">
                  <c:v>74.5</c:v>
                </c:pt>
                <c:pt idx="15">
                  <c:v>79.5</c:v>
                </c:pt>
                <c:pt idx="16">
                  <c:v>84.5</c:v>
                </c:pt>
                <c:pt idx="17">
                  <c:v>89.5</c:v>
                </c:pt>
                <c:pt idx="18">
                  <c:v>94.5</c:v>
                </c:pt>
                <c:pt idx="19">
                  <c:v>99.5</c:v>
                </c:pt>
                <c:pt idx="20">
                  <c:v>104.5</c:v>
                </c:pt>
              </c:numCache>
            </c:numRef>
          </c:xVal>
          <c:yVal>
            <c:numRef>
              <c:f>Assignment!$H$19:$H$39</c:f>
              <c:numCache>
                <c:formatCode>General</c:formatCode>
                <c:ptCount val="21"/>
                <c:pt idx="0">
                  <c:v>123938371</c:v>
                </c:pt>
                <c:pt idx="1">
                  <c:v>246501928</c:v>
                </c:pt>
                <c:pt idx="2">
                  <c:v>372831087</c:v>
                </c:pt>
                <c:pt idx="3">
                  <c:v>498872572</c:v>
                </c:pt>
                <c:pt idx="4">
                  <c:v>621130750</c:v>
                </c:pt>
                <c:pt idx="5">
                  <c:v>738056448</c:v>
                </c:pt>
                <c:pt idx="6">
                  <c:v>849598529</c:v>
                </c:pt>
                <c:pt idx="7">
                  <c:v>952419679</c:v>
                </c:pt>
                <c:pt idx="8">
                  <c:v>1042163900</c:v>
                </c:pt>
                <c:pt idx="9">
                  <c:v>1121343206</c:v>
                </c:pt>
                <c:pt idx="10">
                  <c:v>1190165669</c:v>
                </c:pt>
                <c:pt idx="11">
                  <c:v>1249483271</c:v>
                </c:pt>
                <c:pt idx="12">
                  <c:v>1298320115</c:v>
                </c:pt>
                <c:pt idx="13">
                  <c:v>1336168853</c:v>
                </c:pt>
                <c:pt idx="14">
                  <c:v>1359978257</c:v>
                </c:pt>
                <c:pt idx="15">
                  <c:v>1374899339</c:v>
                </c:pt>
                <c:pt idx="16">
                  <c:v>1383475784</c:v>
                </c:pt>
                <c:pt idx="17">
                  <c:v>1387303634</c:v>
                </c:pt>
                <c:pt idx="18">
                  <c:v>1388546408</c:v>
                </c:pt>
                <c:pt idx="19">
                  <c:v>1388818586</c:v>
                </c:pt>
                <c:pt idx="20">
                  <c:v>1388858917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673-ABB6-FD5C665F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8751"/>
        <c:axId val="237969999"/>
      </c:scatterChart>
      <c:valAx>
        <c:axId val="2379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Upperlimit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9999"/>
        <c:crosses val="autoZero"/>
        <c:crossBetween val="midCat"/>
      </c:valAx>
      <c:valAx>
        <c:axId val="2379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Less than cummuative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for the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Assignment!$P$18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3E9-4FD8-B4FC-BE6A566227D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3E9-4FD8-B4FC-BE6A566227D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3E9-4FD8-B4FC-BE6A566227D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3E9-4FD8-B4FC-BE6A566227D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3E9-4FD8-B4FC-BE6A566227D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E3E9-4FD8-B4FC-BE6A566227D9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E3E9-4FD8-B4FC-BE6A566227D9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E3E9-4FD8-B4FC-BE6A566227D9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E3E9-4FD8-B4FC-BE6A566227D9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E3E9-4FD8-B4FC-BE6A566227D9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E3E9-4FD8-B4FC-BE6A566227D9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E3E9-4FD8-B4FC-BE6A566227D9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E3E9-4FD8-B4FC-BE6A566227D9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E3E9-4FD8-B4FC-BE6A566227D9}"/>
              </c:ext>
            </c:extLst>
          </c:dPt>
          <c:dPt>
            <c:idx val="14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E3E9-4FD8-B4FC-BE6A566227D9}"/>
              </c:ext>
            </c:extLst>
          </c:dPt>
          <c:dPt>
            <c:idx val="15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E3E9-4FD8-B4FC-BE6A566227D9}"/>
              </c:ext>
            </c:extLst>
          </c:dPt>
          <c:dPt>
            <c:idx val="16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E3E9-4FD8-B4FC-BE6A566227D9}"/>
              </c:ext>
            </c:extLst>
          </c:dPt>
          <c:dPt>
            <c:idx val="17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E3E9-4FD8-B4FC-BE6A566227D9}"/>
              </c:ext>
            </c:extLst>
          </c:dPt>
          <c:dPt>
            <c:idx val="18"/>
            <c:bubble3D val="0"/>
            <c:spPr>
              <a:pattFill prst="ltUpDiag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E3E9-4FD8-B4FC-BE6A566227D9}"/>
              </c:ext>
            </c:extLst>
          </c:dPt>
          <c:dPt>
            <c:idx val="1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E3E9-4FD8-B4FC-BE6A566227D9}"/>
              </c:ext>
            </c:extLst>
          </c:dPt>
          <c:dPt>
            <c:idx val="20"/>
            <c:bubble3D val="0"/>
            <c:spPr>
              <a:pattFill prst="ltUpDiag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E3E9-4FD8-B4FC-BE6A566227D9}"/>
              </c:ext>
            </c:extLst>
          </c:dPt>
          <c:cat>
            <c:numRef>
              <c:f>Assignment!$F$19:$F$39</c:f>
              <c:numCache>
                <c:formatCode>General</c:formatCode>
                <c:ptCount val="2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</c:numCache>
            </c:numRef>
          </c:cat>
          <c:val>
            <c:numRef>
              <c:f>Assignment!$P$19:$P$39</c:f>
              <c:numCache>
                <c:formatCode>General</c:formatCode>
                <c:ptCount val="21"/>
                <c:pt idx="0">
                  <c:v>8.9237552844973376</c:v>
                </c:pt>
                <c:pt idx="1">
                  <c:v>8.8247665403439957</c:v>
                </c:pt>
                <c:pt idx="2">
                  <c:v>9.0958957352469518</c:v>
                </c:pt>
                <c:pt idx="3">
                  <c:v>9.075182760265923</c:v>
                </c:pt>
                <c:pt idx="4">
                  <c:v>8.8027787778533586</c:v>
                </c:pt>
                <c:pt idx="5">
                  <c:v>8.41883193237258</c:v>
                </c:pt>
                <c:pt idx="6">
                  <c:v>8.0312031434363469</c:v>
                </c:pt>
                <c:pt idx="7">
                  <c:v>7.4032825610608795</c:v>
                </c:pt>
                <c:pt idx="8">
                  <c:v>6.461723354439175</c:v>
                </c:pt>
                <c:pt idx="9">
                  <c:v>5.7010330589251641</c:v>
                </c:pt>
                <c:pt idx="10">
                  <c:v>4.9553242707084841</c:v>
                </c:pt>
                <c:pt idx="11">
                  <c:v>4.2709595102812017</c:v>
                </c:pt>
                <c:pt idx="12">
                  <c:v>3.5163286495283379</c:v>
                </c:pt>
                <c:pt idx="13">
                  <c:v>2.7251679444702011</c:v>
                </c:pt>
                <c:pt idx="14">
                  <c:v>1.7143140824864647</c:v>
                </c:pt>
                <c:pt idx="15">
                  <c:v>1.0743410880228377</c:v>
                </c:pt>
                <c:pt idx="16">
                  <c:v>0.61751736587655148</c:v>
                </c:pt>
                <c:pt idx="17">
                  <c:v>0.27561114762241901</c:v>
                </c:pt>
                <c:pt idx="18">
                  <c:v>8.9481658992725463E-2</c:v>
                </c:pt>
                <c:pt idx="19">
                  <c:v>1.9597238903712205E-2</c:v>
                </c:pt>
                <c:pt idx="20">
                  <c:v>2.9038946653499433E-3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3E9-4FD8-B4FC-BE6A5662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950548865431"/>
          <c:y val="0.11990898852305419"/>
          <c:w val="0.71887985441266888"/>
          <c:h val="0.8276795242846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Assignment!$G$18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Assignment!$F$19:$F$39</c:f>
              <c:numCache>
                <c:formatCode>General</c:formatCode>
                <c:ptCount val="2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</c:numCache>
            </c:numRef>
          </c:cat>
          <c:val>
            <c:numRef>
              <c:f>Assignment!$G$20:$G$39</c:f>
              <c:numCache>
                <c:formatCode>General</c:formatCode>
                <c:ptCount val="20"/>
                <c:pt idx="0">
                  <c:v>122563557</c:v>
                </c:pt>
                <c:pt idx="1">
                  <c:v>126329159</c:v>
                </c:pt>
                <c:pt idx="2">
                  <c:v>126041485</c:v>
                </c:pt>
                <c:pt idx="3">
                  <c:v>122258178</c:v>
                </c:pt>
                <c:pt idx="4">
                  <c:v>116925698</c:v>
                </c:pt>
                <c:pt idx="5">
                  <c:v>111542081</c:v>
                </c:pt>
                <c:pt idx="6">
                  <c:v>102821150</c:v>
                </c:pt>
                <c:pt idx="7">
                  <c:v>89744221</c:v>
                </c:pt>
                <c:pt idx="8">
                  <c:v>79179306</c:v>
                </c:pt>
                <c:pt idx="9">
                  <c:v>68822463</c:v>
                </c:pt>
                <c:pt idx="10">
                  <c:v>59317602</c:v>
                </c:pt>
                <c:pt idx="11">
                  <c:v>48836844</c:v>
                </c:pt>
                <c:pt idx="12">
                  <c:v>37848738</c:v>
                </c:pt>
                <c:pt idx="13">
                  <c:v>23809404</c:v>
                </c:pt>
                <c:pt idx="14">
                  <c:v>14921082</c:v>
                </c:pt>
                <c:pt idx="15">
                  <c:v>8576445</c:v>
                </c:pt>
                <c:pt idx="16">
                  <c:v>3827850</c:v>
                </c:pt>
                <c:pt idx="17">
                  <c:v>1242774</c:v>
                </c:pt>
                <c:pt idx="18">
                  <c:v>272178</c:v>
                </c:pt>
                <c:pt idx="19">
                  <c:v>40331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4-4FAE-9696-64DE6001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"/>
        <c:axId val="2038462927"/>
        <c:axId val="2038461679"/>
      </c:barChart>
      <c:catAx>
        <c:axId val="203846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61679"/>
        <c:crosses val="autoZero"/>
        <c:auto val="1"/>
        <c:lblAlgn val="ctr"/>
        <c:lblOffset val="100"/>
        <c:noMultiLvlLbl val="0"/>
      </c:catAx>
      <c:valAx>
        <c:axId val="2038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people (frequency)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6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Assignment!$G$18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Assignment!$F$19:$F$39</c:f>
              <c:numCache>
                <c:formatCode>General</c:formatCode>
                <c:ptCount val="2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</c:numCache>
            </c:numRef>
          </c:cat>
          <c:val>
            <c:numRef>
              <c:f>Assignment!$G$19:$G$39</c:f>
              <c:numCache>
                <c:formatCode>General</c:formatCode>
                <c:ptCount val="21"/>
                <c:pt idx="0">
                  <c:v>123938371</c:v>
                </c:pt>
                <c:pt idx="1">
                  <c:v>122563557</c:v>
                </c:pt>
                <c:pt idx="2">
                  <c:v>126329159</c:v>
                </c:pt>
                <c:pt idx="3">
                  <c:v>126041485</c:v>
                </c:pt>
                <c:pt idx="4">
                  <c:v>122258178</c:v>
                </c:pt>
                <c:pt idx="5">
                  <c:v>116925698</c:v>
                </c:pt>
                <c:pt idx="6">
                  <c:v>111542081</c:v>
                </c:pt>
                <c:pt idx="7">
                  <c:v>102821150</c:v>
                </c:pt>
                <c:pt idx="8">
                  <c:v>89744221</c:v>
                </c:pt>
                <c:pt idx="9">
                  <c:v>79179306</c:v>
                </c:pt>
                <c:pt idx="10">
                  <c:v>68822463</c:v>
                </c:pt>
                <c:pt idx="11">
                  <c:v>59317602</c:v>
                </c:pt>
                <c:pt idx="12">
                  <c:v>48836844</c:v>
                </c:pt>
                <c:pt idx="13">
                  <c:v>37848738</c:v>
                </c:pt>
                <c:pt idx="14">
                  <c:v>23809404</c:v>
                </c:pt>
                <c:pt idx="15">
                  <c:v>14921082</c:v>
                </c:pt>
                <c:pt idx="16">
                  <c:v>8576445</c:v>
                </c:pt>
                <c:pt idx="17">
                  <c:v>3827850</c:v>
                </c:pt>
                <c:pt idx="18">
                  <c:v>1242774</c:v>
                </c:pt>
                <c:pt idx="19">
                  <c:v>272178</c:v>
                </c:pt>
                <c:pt idx="20">
                  <c:v>40331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3-4A54-A12A-613FF2A1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7"/>
        <c:axId val="119800335"/>
        <c:axId val="119801583"/>
      </c:barChart>
      <c:catAx>
        <c:axId val="1198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583"/>
        <c:crosses val="autoZero"/>
        <c:auto val="1"/>
        <c:lblAlgn val="ctr"/>
        <c:lblOffset val="100"/>
        <c:noMultiLvlLbl val="0"/>
      </c:catAx>
      <c:valAx>
        <c:axId val="1198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people (frequency)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338D5F-CBE2-4622-AB1E-123362DF5EB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41DE0B-9D6B-435F-924B-7B91936290F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3AE07-AF50-4B8D-9333-9E0AD9F18DC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03357F-7AC6-407A-9444-3AC3404A919B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7AF1FB-D776-4367-95C4-45E7EAAC33BA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A5CE21-7473-4785-AD88-F5BCFA27675B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D0FAC-EFB1-4E06-BD6A-0B4A1EAF8A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17C47-BC2A-46F5-9F5F-CD4EB0D5F6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8E1A5-885A-4581-BC1C-E9E46AC753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A4FD4-D0A7-49FC-9342-42B424F0EA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42745-84A6-4F4B-B583-D81524460E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80679-2FDD-443D-8D23-E260B1A256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www.livepopulation.com/country/india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747F-5FAB-4943-B9A2-458C40D26772}">
  <dimension ref="B3:R76"/>
  <sheetViews>
    <sheetView tabSelected="1" zoomScale="29" zoomScaleNormal="115" workbookViewId="0">
      <selection activeCell="B3" sqref="B3:F3"/>
    </sheetView>
  </sheetViews>
  <sheetFormatPr defaultRowHeight="15" x14ac:dyDescent="0.2"/>
  <cols>
    <col min="2" max="2" width="39.81640625" bestFit="1" customWidth="1"/>
    <col min="3" max="3" width="21.38671875" bestFit="1" customWidth="1"/>
    <col min="4" max="4" width="24.34765625" bestFit="1" customWidth="1"/>
    <col min="5" max="5" width="25.55859375" bestFit="1" customWidth="1"/>
    <col min="6" max="6" width="22.328125" bestFit="1" customWidth="1"/>
    <col min="7" max="7" width="26.5" bestFit="1" customWidth="1"/>
    <col min="8" max="8" width="27.57421875" bestFit="1" customWidth="1"/>
    <col min="9" max="9" width="33.765625" bestFit="1" customWidth="1"/>
    <col min="10" max="10" width="29.19140625" bestFit="1" customWidth="1"/>
    <col min="11" max="11" width="29.86328125" bestFit="1" customWidth="1"/>
    <col min="12" max="12" width="25.55859375" bestFit="1" customWidth="1"/>
    <col min="13" max="13" width="21.65625" bestFit="1" customWidth="1"/>
    <col min="14" max="14" width="29.19140625" bestFit="1" customWidth="1"/>
    <col min="15" max="15" width="24.6171875" bestFit="1" customWidth="1"/>
    <col min="16" max="16" width="20.71484375" bestFit="1" customWidth="1"/>
    <col min="17" max="17" width="20.984375" bestFit="1" customWidth="1"/>
    <col min="18" max="18" width="22.328125" bestFit="1" customWidth="1"/>
    <col min="19" max="19" width="13.5859375" bestFit="1" customWidth="1"/>
    <col min="20" max="20" width="13.71875" bestFit="1" customWidth="1"/>
  </cols>
  <sheetData>
    <row r="3" spans="2:18" ht="48.6" customHeight="1" x14ac:dyDescent="0.2">
      <c r="B3" s="63" t="s">
        <v>59</v>
      </c>
      <c r="C3" s="63"/>
      <c r="D3" s="63"/>
      <c r="E3" s="63"/>
      <c r="F3" s="63"/>
      <c r="G3" s="61"/>
    </row>
    <row r="4" spans="2:18" ht="23.25" x14ac:dyDescent="0.2">
      <c r="B4" s="62" t="s">
        <v>45</v>
      </c>
      <c r="C4" s="62"/>
      <c r="D4" s="64">
        <f>G44</f>
        <v>30.271993137226623</v>
      </c>
      <c r="E4" s="64"/>
      <c r="F4" s="64"/>
      <c r="G4" s="60"/>
    </row>
    <row r="5" spans="2:18" ht="23.25" x14ac:dyDescent="0.2">
      <c r="B5" s="62" t="s">
        <v>46</v>
      </c>
      <c r="C5" s="62"/>
      <c r="D5" s="64">
        <f>H44</f>
        <v>21.450224797943619</v>
      </c>
      <c r="E5" s="64"/>
      <c r="F5" s="64"/>
      <c r="G5" s="60"/>
    </row>
    <row r="6" spans="2:18" ht="23.25" x14ac:dyDescent="0.2">
      <c r="B6" s="62" t="s">
        <v>47</v>
      </c>
      <c r="C6" s="62"/>
      <c r="D6" s="64">
        <f>I44</f>
        <v>11.402756727288516</v>
      </c>
      <c r="E6" s="64"/>
      <c r="F6" s="64"/>
      <c r="G6" s="60"/>
    </row>
    <row r="7" spans="2:18" ht="23.25" x14ac:dyDescent="0.2">
      <c r="B7" s="62" t="s">
        <v>64</v>
      </c>
      <c r="C7" s="62"/>
      <c r="D7" s="64">
        <f>K44</f>
        <v>2.0998700134207559E-5</v>
      </c>
      <c r="E7" s="64"/>
      <c r="F7" s="64"/>
      <c r="G7" s="60"/>
    </row>
    <row r="8" spans="2:18" ht="23.25" x14ac:dyDescent="0.2">
      <c r="B8" s="62" t="s">
        <v>48</v>
      </c>
      <c r="C8" s="62"/>
      <c r="D8" s="64">
        <f>H47</f>
        <v>27.507531184462117</v>
      </c>
      <c r="E8" s="64"/>
      <c r="F8" s="64"/>
      <c r="G8" s="60"/>
    </row>
    <row r="9" spans="2:18" ht="72.599999999999994" customHeight="1" x14ac:dyDescent="0.2">
      <c r="B9" s="68" t="s">
        <v>44</v>
      </c>
      <c r="C9" s="68"/>
      <c r="D9" s="63" t="s">
        <v>57</v>
      </c>
      <c r="E9" s="63"/>
      <c r="F9" s="63"/>
      <c r="G9" s="60"/>
    </row>
    <row r="10" spans="2:18" ht="23.25" x14ac:dyDescent="0.2">
      <c r="B10" s="62" t="s">
        <v>65</v>
      </c>
      <c r="C10" s="62"/>
      <c r="D10" s="64">
        <f>L44</f>
        <v>4.5824338657756494E-3</v>
      </c>
      <c r="E10" s="64"/>
      <c r="F10" s="64"/>
      <c r="G10" s="60"/>
    </row>
    <row r="11" spans="2:18" ht="23.25" x14ac:dyDescent="0.2">
      <c r="B11" s="62" t="s">
        <v>49</v>
      </c>
      <c r="C11" s="62"/>
      <c r="D11" s="64">
        <f>I47</f>
        <v>13.716107168621136</v>
      </c>
      <c r="E11" s="64"/>
      <c r="F11" s="64"/>
      <c r="G11" s="60"/>
    </row>
    <row r="12" spans="2:18" ht="23.25" x14ac:dyDescent="0.2">
      <c r="B12" s="62" t="s">
        <v>67</v>
      </c>
      <c r="C12" s="62"/>
      <c r="D12" s="64">
        <f>N47</f>
        <v>43.976835845508091</v>
      </c>
      <c r="E12" s="64"/>
      <c r="F12" s="64"/>
      <c r="G12" s="60"/>
    </row>
    <row r="13" spans="2:18" ht="23.25" x14ac:dyDescent="0.2">
      <c r="B13" s="62" t="s">
        <v>66</v>
      </c>
      <c r="C13" s="62"/>
      <c r="D13" s="64">
        <f>O47</f>
        <v>13.188901186304896</v>
      </c>
      <c r="E13" s="64"/>
      <c r="F13" s="64"/>
      <c r="G13" s="60"/>
    </row>
    <row r="14" spans="2:18" x14ac:dyDescent="0.2">
      <c r="B14" s="40"/>
      <c r="C14" s="1"/>
      <c r="D14" s="1"/>
      <c r="E14" s="1"/>
      <c r="F14" s="1"/>
      <c r="G14" s="1"/>
    </row>
    <row r="16" spans="2:18" ht="14.45" customHeight="1" x14ac:dyDescent="0.3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3:18" ht="25.5" x14ac:dyDescent="0.3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65" t="s">
        <v>55</v>
      </c>
      <c r="Q17" s="66"/>
      <c r="R17" s="67"/>
    </row>
    <row r="18" spans="3:18" ht="25.5" x14ac:dyDescent="0.35">
      <c r="C18" s="41" t="s">
        <v>43</v>
      </c>
      <c r="D18" s="41" t="s">
        <v>0</v>
      </c>
      <c r="E18" s="42" t="s">
        <v>1</v>
      </c>
      <c r="F18" s="43" t="s">
        <v>2</v>
      </c>
      <c r="G18" s="41" t="s">
        <v>32</v>
      </c>
      <c r="H18" s="41" t="s">
        <v>33</v>
      </c>
      <c r="I18" s="42" t="s">
        <v>34</v>
      </c>
      <c r="J18" s="41" t="s">
        <v>35</v>
      </c>
      <c r="K18" s="42" t="s">
        <v>51</v>
      </c>
      <c r="L18" s="41" t="s">
        <v>54</v>
      </c>
      <c r="M18" s="41" t="s">
        <v>60</v>
      </c>
      <c r="N18" s="42" t="s">
        <v>63</v>
      </c>
      <c r="O18" s="13"/>
      <c r="P18" s="42" t="s">
        <v>42</v>
      </c>
      <c r="Q18" s="42" t="s">
        <v>30</v>
      </c>
      <c r="R18" s="42" t="s">
        <v>31</v>
      </c>
    </row>
    <row r="19" spans="3:18" ht="21" x14ac:dyDescent="0.3">
      <c r="C19" s="14" t="s">
        <v>8</v>
      </c>
      <c r="D19" s="15">
        <v>0</v>
      </c>
      <c r="E19" s="14">
        <v>4</v>
      </c>
      <c r="F19" s="14">
        <f>AVERAGE(D19:E19)</f>
        <v>2</v>
      </c>
      <c r="G19" s="14">
        <v>123938371</v>
      </c>
      <c r="H19" s="15">
        <f>G19</f>
        <v>123938371</v>
      </c>
      <c r="I19" s="16">
        <f>G40</f>
        <v>1388858917</v>
      </c>
      <c r="J19" s="14">
        <f t="shared" ref="J19:J39" si="0">F19*G19</f>
        <v>247876742</v>
      </c>
      <c r="K19" s="17">
        <f t="shared" ref="K19:K39" si="1">G19*LOG(F19)</f>
        <v>37309167.284730896</v>
      </c>
      <c r="L19" s="18">
        <f t="shared" ref="L19:L39" si="2">G19/F19</f>
        <v>61969185.5</v>
      </c>
      <c r="M19" s="19">
        <f>F19-$G$44</f>
        <v>-28.271993137226623</v>
      </c>
      <c r="N19" s="17">
        <f>M19*M19</f>
        <v>799.30559595138925</v>
      </c>
      <c r="O19" s="13"/>
      <c r="P19" s="20">
        <f t="shared" ref="P19:P39" si="3">(G19/$G$40)*100</f>
        <v>8.9237552844973376</v>
      </c>
      <c r="Q19" s="21">
        <f t="shared" ref="Q19:Q39" si="4">D19-0.5</f>
        <v>-0.5</v>
      </c>
      <c r="R19" s="22">
        <f t="shared" ref="R19:R39" si="5">E19+0.5</f>
        <v>4.5</v>
      </c>
    </row>
    <row r="20" spans="3:18" ht="21" x14ac:dyDescent="0.3">
      <c r="C20" s="16" t="s">
        <v>27</v>
      </c>
      <c r="D20" s="15">
        <v>5</v>
      </c>
      <c r="E20" s="16">
        <v>9</v>
      </c>
      <c r="F20" s="16">
        <f t="shared" ref="F20:F39" si="6">AVERAGE(D20:E20)</f>
        <v>7</v>
      </c>
      <c r="G20" s="16">
        <v>122563557</v>
      </c>
      <c r="H20" s="15">
        <f>H19+G20</f>
        <v>246501928</v>
      </c>
      <c r="I20" s="16">
        <f>I19-G19</f>
        <v>1264920546</v>
      </c>
      <c r="J20" s="16">
        <f t="shared" si="0"/>
        <v>857944899</v>
      </c>
      <c r="K20" s="17">
        <f t="shared" si="1"/>
        <v>103578221.79787564</v>
      </c>
      <c r="L20" s="17">
        <f t="shared" si="2"/>
        <v>17509079.571428571</v>
      </c>
      <c r="M20" s="19">
        <f t="shared" ref="M20:M39" si="7">F20-$G$44</f>
        <v>-23.271993137226623</v>
      </c>
      <c r="N20" s="17">
        <f t="shared" ref="N20:N39" si="8">M20*M20</f>
        <v>541.58566457912309</v>
      </c>
      <c r="O20" s="13"/>
      <c r="P20" s="23">
        <f t="shared" si="3"/>
        <v>8.8247665403439957</v>
      </c>
      <c r="Q20" s="24">
        <f t="shared" si="4"/>
        <v>4.5</v>
      </c>
      <c r="R20" s="25">
        <f t="shared" si="5"/>
        <v>9.5</v>
      </c>
    </row>
    <row r="21" spans="3:18" ht="21" x14ac:dyDescent="0.3">
      <c r="C21" s="16" t="s">
        <v>28</v>
      </c>
      <c r="D21" s="15">
        <v>10</v>
      </c>
      <c r="E21" s="16">
        <v>14</v>
      </c>
      <c r="F21" s="16">
        <f t="shared" si="6"/>
        <v>12</v>
      </c>
      <c r="G21" s="26">
        <v>126329159</v>
      </c>
      <c r="H21" s="27">
        <f>H20+G21</f>
        <v>372831087</v>
      </c>
      <c r="I21" s="16">
        <f>I20-G20</f>
        <v>1142356989</v>
      </c>
      <c r="J21" s="16">
        <f t="shared" si="0"/>
        <v>1515949908</v>
      </c>
      <c r="K21" s="17">
        <f t="shared" si="1"/>
        <v>136332059.22176853</v>
      </c>
      <c r="L21" s="17">
        <f t="shared" si="2"/>
        <v>10527429.916666666</v>
      </c>
      <c r="M21" s="19">
        <f t="shared" si="7"/>
        <v>-18.271993137226623</v>
      </c>
      <c r="N21" s="17">
        <f t="shared" si="8"/>
        <v>333.86573320685682</v>
      </c>
      <c r="O21" s="13"/>
      <c r="P21" s="23">
        <f t="shared" si="3"/>
        <v>9.0958957352469518</v>
      </c>
      <c r="Q21" s="24">
        <f t="shared" si="4"/>
        <v>9.5</v>
      </c>
      <c r="R21" s="25">
        <f t="shared" si="5"/>
        <v>14.5</v>
      </c>
    </row>
    <row r="22" spans="3:18" ht="21" x14ac:dyDescent="0.3">
      <c r="C22" s="16" t="s">
        <v>9</v>
      </c>
      <c r="D22" s="15">
        <v>15</v>
      </c>
      <c r="E22" s="16">
        <v>19</v>
      </c>
      <c r="F22" s="16">
        <f t="shared" si="6"/>
        <v>17</v>
      </c>
      <c r="G22" s="16">
        <v>126041485</v>
      </c>
      <c r="H22" s="15">
        <f>H21+G22</f>
        <v>498872572</v>
      </c>
      <c r="I22" s="16">
        <f>I21-G21</f>
        <v>1016027830</v>
      </c>
      <c r="J22" s="16">
        <f t="shared" si="0"/>
        <v>2142705245</v>
      </c>
      <c r="K22" s="17">
        <f t="shared" si="1"/>
        <v>155087609.2671659</v>
      </c>
      <c r="L22" s="17">
        <f t="shared" si="2"/>
        <v>7414205</v>
      </c>
      <c r="M22" s="19">
        <f t="shared" si="7"/>
        <v>-13.271993137226623</v>
      </c>
      <c r="N22" s="17">
        <f t="shared" si="8"/>
        <v>176.14580183459057</v>
      </c>
      <c r="O22" s="13"/>
      <c r="P22" s="23">
        <f t="shared" si="3"/>
        <v>9.075182760265923</v>
      </c>
      <c r="Q22" s="24">
        <f t="shared" si="4"/>
        <v>14.5</v>
      </c>
      <c r="R22" s="25">
        <f t="shared" si="5"/>
        <v>19.5</v>
      </c>
    </row>
    <row r="23" spans="3:18" ht="21" x14ac:dyDescent="0.3">
      <c r="C23" s="16" t="s">
        <v>10</v>
      </c>
      <c r="D23" s="15">
        <v>20</v>
      </c>
      <c r="E23" s="16">
        <v>24</v>
      </c>
      <c r="F23" s="16">
        <f t="shared" si="6"/>
        <v>22</v>
      </c>
      <c r="G23" s="16">
        <v>122258178</v>
      </c>
      <c r="H23" s="15">
        <f t="shared" ref="H23:H39" si="9">H22+G23</f>
        <v>621130750</v>
      </c>
      <c r="I23" s="16">
        <f>I22-G22</f>
        <v>889986345</v>
      </c>
      <c r="J23" s="16">
        <f t="shared" si="0"/>
        <v>2689679916</v>
      </c>
      <c r="K23" s="17">
        <f t="shared" si="1"/>
        <v>164122151.06319848</v>
      </c>
      <c r="L23" s="17">
        <f t="shared" si="2"/>
        <v>5557189.9090909092</v>
      </c>
      <c r="M23" s="19">
        <f t="shared" si="7"/>
        <v>-8.2719931372266231</v>
      </c>
      <c r="N23" s="17">
        <f t="shared" si="8"/>
        <v>68.425870462324355</v>
      </c>
      <c r="O23" s="13"/>
      <c r="P23" s="23">
        <f t="shared" si="3"/>
        <v>8.8027787778533586</v>
      </c>
      <c r="Q23" s="24">
        <f t="shared" si="4"/>
        <v>19.5</v>
      </c>
      <c r="R23" s="25">
        <f t="shared" si="5"/>
        <v>24.5</v>
      </c>
    </row>
    <row r="24" spans="3:18" ht="21" x14ac:dyDescent="0.3">
      <c r="C24" s="16" t="s">
        <v>11</v>
      </c>
      <c r="D24" s="28">
        <v>25</v>
      </c>
      <c r="E24" s="29">
        <v>29</v>
      </c>
      <c r="F24" s="29">
        <f t="shared" si="6"/>
        <v>27</v>
      </c>
      <c r="G24" s="29">
        <v>116925698</v>
      </c>
      <c r="H24" s="28">
        <f t="shared" si="9"/>
        <v>738056448</v>
      </c>
      <c r="I24" s="16">
        <f t="shared" ref="I24:I39" si="10">I23-G23</f>
        <v>767728167</v>
      </c>
      <c r="J24" s="16">
        <f t="shared" si="0"/>
        <v>3156993846</v>
      </c>
      <c r="K24" s="17">
        <f t="shared" si="1"/>
        <v>167363207.21619698</v>
      </c>
      <c r="L24" s="17">
        <f t="shared" si="2"/>
        <v>4330581.4074074076</v>
      </c>
      <c r="M24" s="19">
        <f t="shared" si="7"/>
        <v>-3.2719931372266231</v>
      </c>
      <c r="N24" s="17">
        <f t="shared" si="8"/>
        <v>10.70593909005812</v>
      </c>
      <c r="O24" s="13"/>
      <c r="P24" s="23">
        <f t="shared" si="3"/>
        <v>8.41883193237258</v>
      </c>
      <c r="Q24" s="30">
        <f t="shared" si="4"/>
        <v>24.5</v>
      </c>
      <c r="R24" s="31">
        <f t="shared" si="5"/>
        <v>29.5</v>
      </c>
    </row>
    <row r="25" spans="3:18" ht="21" x14ac:dyDescent="0.3">
      <c r="C25" s="16" t="s">
        <v>12</v>
      </c>
      <c r="D25" s="15">
        <v>30</v>
      </c>
      <c r="E25" s="16">
        <v>34</v>
      </c>
      <c r="F25" s="16">
        <f t="shared" si="6"/>
        <v>32</v>
      </c>
      <c r="G25" s="16">
        <v>111542081</v>
      </c>
      <c r="H25" s="15">
        <f t="shared" si="9"/>
        <v>849598529</v>
      </c>
      <c r="I25" s="16">
        <f t="shared" si="10"/>
        <v>650802469</v>
      </c>
      <c r="J25" s="16">
        <f t="shared" si="0"/>
        <v>3569346592</v>
      </c>
      <c r="K25" s="17">
        <f t="shared" si="1"/>
        <v>167887560.79890719</v>
      </c>
      <c r="L25" s="17">
        <f t="shared" si="2"/>
        <v>3485690.03125</v>
      </c>
      <c r="M25" s="19">
        <f t="shared" si="7"/>
        <v>1.7280068627733769</v>
      </c>
      <c r="N25" s="17">
        <f t="shared" si="8"/>
        <v>2.986007717791888</v>
      </c>
      <c r="O25" s="13"/>
      <c r="P25" s="23">
        <f t="shared" si="3"/>
        <v>8.0312031434363469</v>
      </c>
      <c r="Q25" s="24">
        <f t="shared" si="4"/>
        <v>29.5</v>
      </c>
      <c r="R25" s="25">
        <f t="shared" si="5"/>
        <v>34.5</v>
      </c>
    </row>
    <row r="26" spans="3:18" ht="21" x14ac:dyDescent="0.3">
      <c r="C26" s="16" t="s">
        <v>13</v>
      </c>
      <c r="D26" s="15">
        <v>35</v>
      </c>
      <c r="E26" s="16">
        <v>39</v>
      </c>
      <c r="F26" s="16">
        <f t="shared" si="6"/>
        <v>37</v>
      </c>
      <c r="G26" s="16">
        <v>102821150</v>
      </c>
      <c r="H26" s="15">
        <f t="shared" si="9"/>
        <v>952419679</v>
      </c>
      <c r="I26" s="16">
        <f t="shared" si="10"/>
        <v>539260388</v>
      </c>
      <c r="J26" s="16">
        <f t="shared" si="0"/>
        <v>3804382550</v>
      </c>
      <c r="K26" s="17">
        <f t="shared" si="1"/>
        <v>161244304.70055109</v>
      </c>
      <c r="L26" s="17">
        <f t="shared" si="2"/>
        <v>2778950</v>
      </c>
      <c r="M26" s="19">
        <f t="shared" si="7"/>
        <v>6.7280068627733769</v>
      </c>
      <c r="N26" s="17">
        <f t="shared" si="8"/>
        <v>45.266076345525654</v>
      </c>
      <c r="O26" s="13"/>
      <c r="P26" s="23">
        <f t="shared" si="3"/>
        <v>7.4032825610608795</v>
      </c>
      <c r="Q26" s="24">
        <f t="shared" si="4"/>
        <v>34.5</v>
      </c>
      <c r="R26" s="25">
        <f t="shared" si="5"/>
        <v>39.5</v>
      </c>
    </row>
    <row r="27" spans="3:18" ht="21" x14ac:dyDescent="0.3">
      <c r="C27" s="16" t="s">
        <v>14</v>
      </c>
      <c r="D27" s="15">
        <v>40</v>
      </c>
      <c r="E27" s="16">
        <v>44</v>
      </c>
      <c r="F27" s="16">
        <f t="shared" si="6"/>
        <v>42</v>
      </c>
      <c r="G27" s="16">
        <v>89744221</v>
      </c>
      <c r="H27" s="32">
        <f t="shared" si="9"/>
        <v>1042163900</v>
      </c>
      <c r="I27" s="16">
        <f t="shared" si="10"/>
        <v>436439238</v>
      </c>
      <c r="J27" s="16">
        <f t="shared" si="0"/>
        <v>3769257282</v>
      </c>
      <c r="K27" s="17">
        <f t="shared" si="1"/>
        <v>145677243.05556238</v>
      </c>
      <c r="L27" s="17">
        <f t="shared" si="2"/>
        <v>2136767.1666666665</v>
      </c>
      <c r="M27" s="19">
        <f t="shared" si="7"/>
        <v>11.728006862773377</v>
      </c>
      <c r="N27" s="17">
        <f t="shared" si="8"/>
        <v>137.54614497325943</v>
      </c>
      <c r="O27" s="13"/>
      <c r="P27" s="23">
        <f t="shared" si="3"/>
        <v>6.461723354439175</v>
      </c>
      <c r="Q27" s="24">
        <f t="shared" si="4"/>
        <v>39.5</v>
      </c>
      <c r="R27" s="25">
        <f t="shared" si="5"/>
        <v>44.5</v>
      </c>
    </row>
    <row r="28" spans="3:18" ht="21" x14ac:dyDescent="0.3">
      <c r="C28" s="16" t="s">
        <v>15</v>
      </c>
      <c r="D28" s="15">
        <v>45</v>
      </c>
      <c r="E28" s="16">
        <v>49</v>
      </c>
      <c r="F28" s="16">
        <f t="shared" si="6"/>
        <v>47</v>
      </c>
      <c r="G28" s="16">
        <v>79179306</v>
      </c>
      <c r="H28" s="15">
        <f t="shared" si="9"/>
        <v>1121343206</v>
      </c>
      <c r="I28" s="16">
        <f t="shared" si="10"/>
        <v>346695017</v>
      </c>
      <c r="J28" s="16">
        <f t="shared" si="0"/>
        <v>3721427382</v>
      </c>
      <c r="K28" s="17">
        <f t="shared" si="1"/>
        <v>132395547.95543671</v>
      </c>
      <c r="L28" s="17">
        <f t="shared" si="2"/>
        <v>1684666.0851063831</v>
      </c>
      <c r="M28" s="19">
        <f t="shared" si="7"/>
        <v>16.728006862773377</v>
      </c>
      <c r="N28" s="17">
        <f t="shared" si="8"/>
        <v>279.82621360099319</v>
      </c>
      <c r="O28" s="13"/>
      <c r="P28" s="23">
        <f t="shared" si="3"/>
        <v>5.7010330589251641</v>
      </c>
      <c r="Q28" s="24">
        <f t="shared" si="4"/>
        <v>44.5</v>
      </c>
      <c r="R28" s="25">
        <f t="shared" si="5"/>
        <v>49.5</v>
      </c>
    </row>
    <row r="29" spans="3:18" ht="21" x14ac:dyDescent="0.3">
      <c r="C29" s="16" t="s">
        <v>16</v>
      </c>
      <c r="D29" s="15">
        <v>50</v>
      </c>
      <c r="E29" s="16">
        <v>54</v>
      </c>
      <c r="F29" s="16">
        <f t="shared" si="6"/>
        <v>52</v>
      </c>
      <c r="G29" s="16">
        <v>68822463</v>
      </c>
      <c r="H29" s="15">
        <f t="shared" si="9"/>
        <v>1190165669</v>
      </c>
      <c r="I29" s="16">
        <f t="shared" si="10"/>
        <v>267515711</v>
      </c>
      <c r="J29" s="16">
        <f t="shared" si="0"/>
        <v>3578768076</v>
      </c>
      <c r="K29" s="17">
        <f t="shared" si="1"/>
        <v>118099576.62518226</v>
      </c>
      <c r="L29" s="17">
        <f t="shared" si="2"/>
        <v>1323508.9038461538</v>
      </c>
      <c r="M29" s="19">
        <f t="shared" si="7"/>
        <v>21.728006862773377</v>
      </c>
      <c r="N29" s="17">
        <f t="shared" si="8"/>
        <v>472.10628222872697</v>
      </c>
      <c r="O29" s="13"/>
      <c r="P29" s="23">
        <f t="shared" si="3"/>
        <v>4.9553242707084841</v>
      </c>
      <c r="Q29" s="24">
        <f t="shared" si="4"/>
        <v>49.5</v>
      </c>
      <c r="R29" s="25">
        <f t="shared" si="5"/>
        <v>54.5</v>
      </c>
    </row>
    <row r="30" spans="3:18" ht="21" x14ac:dyDescent="0.3">
      <c r="C30" s="16" t="s">
        <v>17</v>
      </c>
      <c r="D30" s="15">
        <v>55</v>
      </c>
      <c r="E30" s="16">
        <v>59</v>
      </c>
      <c r="F30" s="16">
        <f t="shared" si="6"/>
        <v>57</v>
      </c>
      <c r="G30" s="16">
        <v>59317602</v>
      </c>
      <c r="H30" s="15">
        <f t="shared" si="9"/>
        <v>1249483271</v>
      </c>
      <c r="I30" s="16">
        <f t="shared" si="10"/>
        <v>198693248</v>
      </c>
      <c r="J30" s="16">
        <f t="shared" si="0"/>
        <v>3381103314</v>
      </c>
      <c r="K30" s="17">
        <f t="shared" si="1"/>
        <v>104154285.85058829</v>
      </c>
      <c r="L30" s="17">
        <f t="shared" si="2"/>
        <v>1040659.6842105263</v>
      </c>
      <c r="M30" s="19">
        <f t="shared" si="7"/>
        <v>26.728006862773377</v>
      </c>
      <c r="N30" s="17">
        <f t="shared" si="8"/>
        <v>714.38635085646069</v>
      </c>
      <c r="O30" s="13"/>
      <c r="P30" s="23">
        <f t="shared" si="3"/>
        <v>4.2709595102812017</v>
      </c>
      <c r="Q30" s="24">
        <f t="shared" si="4"/>
        <v>54.5</v>
      </c>
      <c r="R30" s="25">
        <f t="shared" si="5"/>
        <v>59.5</v>
      </c>
    </row>
    <row r="31" spans="3:18" ht="21" x14ac:dyDescent="0.3">
      <c r="C31" s="16" t="s">
        <v>18</v>
      </c>
      <c r="D31" s="15">
        <v>60</v>
      </c>
      <c r="E31" s="16">
        <v>64</v>
      </c>
      <c r="F31" s="16">
        <f t="shared" si="6"/>
        <v>62</v>
      </c>
      <c r="G31" s="16">
        <v>48836844</v>
      </c>
      <c r="H31" s="15">
        <f t="shared" si="9"/>
        <v>1298320115</v>
      </c>
      <c r="I31" s="16">
        <f t="shared" si="10"/>
        <v>139375646</v>
      </c>
      <c r="J31" s="16">
        <f t="shared" si="0"/>
        <v>3027884328</v>
      </c>
      <c r="K31" s="17">
        <f t="shared" si="1"/>
        <v>87534753.32692267</v>
      </c>
      <c r="L31" s="17">
        <f t="shared" si="2"/>
        <v>787691.03225806449</v>
      </c>
      <c r="M31" s="19">
        <f t="shared" si="7"/>
        <v>31.728006862773377</v>
      </c>
      <c r="N31" s="17">
        <f t="shared" si="8"/>
        <v>1006.6664194841945</v>
      </c>
      <c r="O31" s="13"/>
      <c r="P31" s="23">
        <f t="shared" si="3"/>
        <v>3.5163286495283379</v>
      </c>
      <c r="Q31" s="24">
        <f t="shared" si="4"/>
        <v>59.5</v>
      </c>
      <c r="R31" s="25">
        <f t="shared" si="5"/>
        <v>64.5</v>
      </c>
    </row>
    <row r="32" spans="3:18" ht="21" x14ac:dyDescent="0.3">
      <c r="C32" s="16" t="s">
        <v>19</v>
      </c>
      <c r="D32" s="15">
        <v>65</v>
      </c>
      <c r="E32" s="16">
        <v>69</v>
      </c>
      <c r="F32" s="16">
        <f t="shared" si="6"/>
        <v>67</v>
      </c>
      <c r="G32" s="16">
        <v>37848738</v>
      </c>
      <c r="H32" s="15">
        <f t="shared" si="9"/>
        <v>1336168853</v>
      </c>
      <c r="I32" s="16">
        <f t="shared" si="10"/>
        <v>90538802</v>
      </c>
      <c r="J32" s="16">
        <f t="shared" si="0"/>
        <v>2535865446</v>
      </c>
      <c r="K32" s="17">
        <f t="shared" si="1"/>
        <v>69114626.775825277</v>
      </c>
      <c r="L32" s="17">
        <f t="shared" si="2"/>
        <v>564906.53731343278</v>
      </c>
      <c r="M32" s="19">
        <f t="shared" si="7"/>
        <v>36.728006862773377</v>
      </c>
      <c r="N32" s="17">
        <f t="shared" si="8"/>
        <v>1348.9464881119284</v>
      </c>
      <c r="O32" s="13"/>
      <c r="P32" s="23">
        <f t="shared" si="3"/>
        <v>2.7251679444702011</v>
      </c>
      <c r="Q32" s="24">
        <f t="shared" si="4"/>
        <v>64.5</v>
      </c>
      <c r="R32" s="25">
        <f t="shared" si="5"/>
        <v>69.5</v>
      </c>
    </row>
    <row r="33" spans="3:18" ht="21" x14ac:dyDescent="0.3">
      <c r="C33" s="16" t="s">
        <v>20</v>
      </c>
      <c r="D33" s="15">
        <v>70</v>
      </c>
      <c r="E33" s="16">
        <v>74</v>
      </c>
      <c r="F33" s="16">
        <f t="shared" si="6"/>
        <v>72</v>
      </c>
      <c r="G33" s="16">
        <v>23809404</v>
      </c>
      <c r="H33" s="15">
        <f t="shared" si="9"/>
        <v>1359978257</v>
      </c>
      <c r="I33" s="16">
        <f t="shared" si="10"/>
        <v>52690064</v>
      </c>
      <c r="J33" s="16">
        <f t="shared" si="0"/>
        <v>1714277088</v>
      </c>
      <c r="K33" s="17">
        <f t="shared" si="1"/>
        <v>44221979.769860633</v>
      </c>
      <c r="L33" s="17">
        <f t="shared" si="2"/>
        <v>330686.16666666669</v>
      </c>
      <c r="M33" s="19">
        <f t="shared" si="7"/>
        <v>41.728006862773377</v>
      </c>
      <c r="N33" s="17">
        <f t="shared" si="8"/>
        <v>1741.2265567396621</v>
      </c>
      <c r="O33" s="13"/>
      <c r="P33" s="23">
        <f t="shared" si="3"/>
        <v>1.7143140824864647</v>
      </c>
      <c r="Q33" s="24">
        <f t="shared" si="4"/>
        <v>69.5</v>
      </c>
      <c r="R33" s="25">
        <f t="shared" si="5"/>
        <v>74.5</v>
      </c>
    </row>
    <row r="34" spans="3:18" ht="21" x14ac:dyDescent="0.3">
      <c r="C34" s="16" t="s">
        <v>21</v>
      </c>
      <c r="D34" s="15">
        <v>75</v>
      </c>
      <c r="E34" s="16">
        <v>79</v>
      </c>
      <c r="F34" s="16">
        <f t="shared" si="6"/>
        <v>77</v>
      </c>
      <c r="G34" s="16">
        <v>14921082</v>
      </c>
      <c r="H34" s="15">
        <f t="shared" si="9"/>
        <v>1374899339</v>
      </c>
      <c r="I34" s="16">
        <f t="shared" si="10"/>
        <v>28880660</v>
      </c>
      <c r="J34" s="16">
        <f t="shared" si="0"/>
        <v>1148923314</v>
      </c>
      <c r="K34" s="17">
        <f t="shared" si="1"/>
        <v>28148482.802538067</v>
      </c>
      <c r="L34" s="17">
        <f t="shared" si="2"/>
        <v>193780.28571428571</v>
      </c>
      <c r="M34" s="19">
        <f t="shared" si="7"/>
        <v>46.728006862773377</v>
      </c>
      <c r="N34" s="17">
        <f t="shared" si="8"/>
        <v>2183.5066253673958</v>
      </c>
      <c r="O34" s="13"/>
      <c r="P34" s="23">
        <f t="shared" si="3"/>
        <v>1.0743410880228377</v>
      </c>
      <c r="Q34" s="24">
        <f t="shared" si="4"/>
        <v>74.5</v>
      </c>
      <c r="R34" s="25">
        <f t="shared" si="5"/>
        <v>79.5</v>
      </c>
    </row>
    <row r="35" spans="3:18" ht="21" x14ac:dyDescent="0.3">
      <c r="C35" s="16" t="s">
        <v>22</v>
      </c>
      <c r="D35" s="15">
        <v>80</v>
      </c>
      <c r="E35" s="16">
        <v>84</v>
      </c>
      <c r="F35" s="16">
        <f t="shared" si="6"/>
        <v>82</v>
      </c>
      <c r="G35" s="16">
        <v>8576445</v>
      </c>
      <c r="H35" s="15">
        <f t="shared" si="9"/>
        <v>1383475784</v>
      </c>
      <c r="I35" s="16">
        <f t="shared" si="10"/>
        <v>13959578</v>
      </c>
      <c r="J35" s="16">
        <f t="shared" si="0"/>
        <v>703268490</v>
      </c>
      <c r="K35" s="17">
        <f t="shared" si="1"/>
        <v>16413719.245207066</v>
      </c>
      <c r="L35" s="17">
        <f t="shared" si="2"/>
        <v>104590.79268292683</v>
      </c>
      <c r="M35" s="19">
        <f t="shared" si="7"/>
        <v>51.728006862773377</v>
      </c>
      <c r="N35" s="17">
        <f t="shared" si="8"/>
        <v>2675.7866939951296</v>
      </c>
      <c r="O35" s="13"/>
      <c r="P35" s="23">
        <f t="shared" si="3"/>
        <v>0.61751736587655148</v>
      </c>
      <c r="Q35" s="24">
        <f t="shared" si="4"/>
        <v>79.5</v>
      </c>
      <c r="R35" s="25">
        <f t="shared" si="5"/>
        <v>84.5</v>
      </c>
    </row>
    <row r="36" spans="3:18" ht="21" x14ac:dyDescent="0.3">
      <c r="C36" s="16" t="s">
        <v>23</v>
      </c>
      <c r="D36" s="15">
        <v>85</v>
      </c>
      <c r="E36" s="16">
        <v>89</v>
      </c>
      <c r="F36" s="16">
        <f t="shared" si="6"/>
        <v>87</v>
      </c>
      <c r="G36" s="16">
        <v>3827850</v>
      </c>
      <c r="H36" s="15">
        <f t="shared" si="9"/>
        <v>1387303634</v>
      </c>
      <c r="I36" s="16">
        <f t="shared" si="10"/>
        <v>5383133</v>
      </c>
      <c r="J36" s="16">
        <f t="shared" si="0"/>
        <v>333022950</v>
      </c>
      <c r="K36" s="17">
        <f t="shared" si="1"/>
        <v>7424188.7711361786</v>
      </c>
      <c r="L36" s="17">
        <f t="shared" si="2"/>
        <v>43998.275862068964</v>
      </c>
      <c r="M36" s="19">
        <f t="shared" si="7"/>
        <v>56.728006862773377</v>
      </c>
      <c r="N36" s="17">
        <f t="shared" si="8"/>
        <v>3218.0667626228633</v>
      </c>
      <c r="O36" s="13"/>
      <c r="P36" s="23">
        <f t="shared" si="3"/>
        <v>0.27561114762241901</v>
      </c>
      <c r="Q36" s="24">
        <f t="shared" si="4"/>
        <v>84.5</v>
      </c>
      <c r="R36" s="25">
        <f t="shared" si="5"/>
        <v>89.5</v>
      </c>
    </row>
    <row r="37" spans="3:18" ht="21" x14ac:dyDescent="0.3">
      <c r="C37" s="16" t="s">
        <v>24</v>
      </c>
      <c r="D37" s="15">
        <v>90</v>
      </c>
      <c r="E37" s="16">
        <v>94</v>
      </c>
      <c r="F37" s="16">
        <f t="shared" si="6"/>
        <v>92</v>
      </c>
      <c r="G37" s="16">
        <v>1242774</v>
      </c>
      <c r="H37" s="15">
        <f t="shared" si="9"/>
        <v>1388546408</v>
      </c>
      <c r="I37" s="16">
        <f t="shared" si="10"/>
        <v>1555283</v>
      </c>
      <c r="J37" s="16">
        <f t="shared" si="0"/>
        <v>114335208</v>
      </c>
      <c r="K37" s="17">
        <f t="shared" si="1"/>
        <v>2440544.4533415451</v>
      </c>
      <c r="L37" s="17">
        <f t="shared" si="2"/>
        <v>13508.41304347826</v>
      </c>
      <c r="M37" s="19">
        <f t="shared" si="7"/>
        <v>61.728006862773377</v>
      </c>
      <c r="N37" s="17">
        <f t="shared" si="8"/>
        <v>3810.346831250597</v>
      </c>
      <c r="O37" s="13"/>
      <c r="P37" s="23">
        <f t="shared" si="3"/>
        <v>8.9481658992725463E-2</v>
      </c>
      <c r="Q37" s="24">
        <f t="shared" si="4"/>
        <v>89.5</v>
      </c>
      <c r="R37" s="25">
        <f t="shared" si="5"/>
        <v>94.5</v>
      </c>
    </row>
    <row r="38" spans="3:18" ht="21" x14ac:dyDescent="0.3">
      <c r="C38" s="16" t="s">
        <v>25</v>
      </c>
      <c r="D38" s="15">
        <v>95</v>
      </c>
      <c r="E38" s="16">
        <v>99</v>
      </c>
      <c r="F38" s="16">
        <f t="shared" si="6"/>
        <v>97</v>
      </c>
      <c r="G38" s="16">
        <v>272178</v>
      </c>
      <c r="H38" s="15">
        <f t="shared" si="9"/>
        <v>1388818586</v>
      </c>
      <c r="I38" s="16">
        <f t="shared" si="10"/>
        <v>312509</v>
      </c>
      <c r="J38" s="16">
        <f t="shared" si="0"/>
        <v>26401266</v>
      </c>
      <c r="K38" s="17">
        <f t="shared" si="1"/>
        <v>540755.55708911794</v>
      </c>
      <c r="L38" s="17">
        <f t="shared" si="2"/>
        <v>2805.9587628865979</v>
      </c>
      <c r="M38" s="19">
        <f t="shared" si="7"/>
        <v>66.728006862773384</v>
      </c>
      <c r="N38" s="17">
        <f t="shared" si="8"/>
        <v>4452.6268998783316</v>
      </c>
      <c r="O38" s="13"/>
      <c r="P38" s="23">
        <f t="shared" si="3"/>
        <v>1.9597238903712205E-2</v>
      </c>
      <c r="Q38" s="24">
        <f t="shared" si="4"/>
        <v>94.5</v>
      </c>
      <c r="R38" s="25">
        <f t="shared" si="5"/>
        <v>99.5</v>
      </c>
    </row>
    <row r="39" spans="3:18" ht="21" x14ac:dyDescent="0.3">
      <c r="C39" s="33" t="s">
        <v>26</v>
      </c>
      <c r="D39" s="34">
        <v>100</v>
      </c>
      <c r="E39" s="33">
        <v>104</v>
      </c>
      <c r="F39" s="33">
        <f t="shared" si="6"/>
        <v>102</v>
      </c>
      <c r="G39" s="33">
        <v>40331</v>
      </c>
      <c r="H39" s="34">
        <f t="shared" si="9"/>
        <v>1388858917</v>
      </c>
      <c r="I39" s="33">
        <f t="shared" si="10"/>
        <v>40331</v>
      </c>
      <c r="J39" s="33">
        <f t="shared" si="0"/>
        <v>4113762</v>
      </c>
      <c r="K39" s="35">
        <f t="shared" si="1"/>
        <v>81008.853527329891</v>
      </c>
      <c r="L39" s="35">
        <f t="shared" si="2"/>
        <v>395.4019607843137</v>
      </c>
      <c r="M39" s="36">
        <f t="shared" si="7"/>
        <v>71.728006862773384</v>
      </c>
      <c r="N39" s="35">
        <f t="shared" si="8"/>
        <v>5144.9069685060658</v>
      </c>
      <c r="O39" s="13"/>
      <c r="P39" s="37">
        <f t="shared" si="3"/>
        <v>2.9038946653499433E-3</v>
      </c>
      <c r="Q39" s="38">
        <f t="shared" si="4"/>
        <v>99.5</v>
      </c>
      <c r="R39" s="39">
        <f t="shared" si="5"/>
        <v>104.5</v>
      </c>
    </row>
    <row r="40" spans="3:18" ht="25.5" x14ac:dyDescent="0.35">
      <c r="C40" s="42" t="s">
        <v>36</v>
      </c>
      <c r="D40" s="46"/>
      <c r="E40" s="46"/>
      <c r="F40" s="46"/>
      <c r="G40" s="42">
        <f>SUM(G19:G39)</f>
        <v>1388858917</v>
      </c>
      <c r="H40" s="46"/>
      <c r="I40" s="46"/>
      <c r="J40" s="42">
        <f>SUM(J19:J39)</f>
        <v>42043527604</v>
      </c>
      <c r="K40" s="44">
        <f>SUM(K19:K39)</f>
        <v>1849170994.3926125</v>
      </c>
      <c r="L40" s="44">
        <f>SUM(L19:L39)</f>
        <v>121800276.0399379</v>
      </c>
      <c r="M40" s="47"/>
      <c r="N40" s="48">
        <f>SUM(N19:N39)</f>
        <v>29164.231926803266</v>
      </c>
      <c r="O40" s="13"/>
      <c r="P40" s="57">
        <f>SUM(P19:P39)</f>
        <v>99.999999999999986</v>
      </c>
      <c r="Q40" s="58"/>
      <c r="R40" s="59"/>
    </row>
    <row r="41" spans="3:18" ht="25.5" x14ac:dyDescent="0.3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44" t="s">
        <v>37</v>
      </c>
      <c r="Q41" s="44" t="s">
        <v>38</v>
      </c>
      <c r="R41" s="44" t="s">
        <v>39</v>
      </c>
    </row>
    <row r="42" spans="3:18" ht="25.5" x14ac:dyDescent="0.3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1">
        <f>D19</f>
        <v>0</v>
      </c>
      <c r="Q42" s="51">
        <f>E39</f>
        <v>104</v>
      </c>
      <c r="R42" s="51">
        <f>(Q42-P42)/10</f>
        <v>10.4</v>
      </c>
    </row>
    <row r="43" spans="3:18" ht="25.5" x14ac:dyDescent="0.35">
      <c r="C43" s="13"/>
      <c r="D43" s="13"/>
      <c r="E43" s="13"/>
      <c r="F43" s="13"/>
      <c r="G43" s="44" t="s">
        <v>40</v>
      </c>
      <c r="H43" s="44" t="s">
        <v>52</v>
      </c>
      <c r="I43" s="44" t="s">
        <v>53</v>
      </c>
      <c r="J43" s="50"/>
      <c r="K43" s="44" t="s">
        <v>61</v>
      </c>
      <c r="L43" s="44" t="s">
        <v>62</v>
      </c>
      <c r="M43" s="50"/>
      <c r="N43" s="50"/>
      <c r="O43" s="50"/>
      <c r="P43" s="50"/>
      <c r="Q43" s="50"/>
      <c r="R43" s="13"/>
    </row>
    <row r="44" spans="3:18" ht="25.5" x14ac:dyDescent="0.35">
      <c r="C44" s="13"/>
      <c r="D44" s="13"/>
      <c r="E44" s="13"/>
      <c r="F44" s="13"/>
      <c r="G44" s="51">
        <f>J40/G40</f>
        <v>30.271993137226623</v>
      </c>
      <c r="H44" s="51">
        <f>10^(K40/G40)</f>
        <v>21.450224797943619</v>
      </c>
      <c r="I44" s="51">
        <f>G40/L40</f>
        <v>11.402756727288516</v>
      </c>
      <c r="J44" s="50"/>
      <c r="K44" s="51">
        <f>N40/G40</f>
        <v>2.0998700134207559E-5</v>
      </c>
      <c r="L44" s="51">
        <f>SQRT(K44)</f>
        <v>4.5824338657756494E-3</v>
      </c>
      <c r="M44" s="50"/>
      <c r="N44" s="50"/>
      <c r="O44" s="50"/>
      <c r="P44" s="50"/>
      <c r="Q44" s="50"/>
      <c r="R44" s="13"/>
    </row>
    <row r="45" spans="3:18" ht="25.5" x14ac:dyDescent="0.35">
      <c r="C45" s="13"/>
      <c r="D45" s="13"/>
      <c r="E45" s="13"/>
      <c r="F45" s="13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13"/>
    </row>
    <row r="46" spans="3:18" ht="26.25" thickBot="1" x14ac:dyDescent="0.4">
      <c r="C46" s="13"/>
      <c r="D46" s="13"/>
      <c r="E46" s="44" t="s">
        <v>50</v>
      </c>
      <c r="F46" s="13"/>
      <c r="G46" s="44" t="s">
        <v>41</v>
      </c>
      <c r="H46" s="45" t="s">
        <v>56</v>
      </c>
      <c r="I46" s="44" t="s">
        <v>58</v>
      </c>
      <c r="J46" s="50"/>
      <c r="K46" s="44" t="s">
        <v>68</v>
      </c>
      <c r="L46" s="44" t="s">
        <v>69</v>
      </c>
      <c r="M46" s="50"/>
      <c r="N46" s="44" t="s">
        <v>70</v>
      </c>
      <c r="O46" s="44" t="s">
        <v>71</v>
      </c>
      <c r="P46" s="50"/>
      <c r="Q46" s="50"/>
      <c r="R46" s="13"/>
    </row>
    <row r="47" spans="3:18" ht="26.25" thickBot="1" x14ac:dyDescent="0.4">
      <c r="C47" s="13"/>
      <c r="D47" s="13"/>
      <c r="E47" s="49">
        <f>E24-D24</f>
        <v>4</v>
      </c>
      <c r="F47" s="13"/>
      <c r="G47" s="52">
        <f>G40/2</f>
        <v>694429458.5</v>
      </c>
      <c r="H47" s="53">
        <f>D24+(((G47-H23)/G24)*E47)</f>
        <v>27.507531184462117</v>
      </c>
      <c r="I47" s="54">
        <f>D21+(((G21-G20)/((2*G21)-G20-G22))*E47)</f>
        <v>13.716107168621136</v>
      </c>
      <c r="J47" s="50"/>
      <c r="K47" s="55">
        <f>_xlfn.CEILING.MATH(((G40+1)/4)*3)</f>
        <v>1041644189</v>
      </c>
      <c r="L47" s="56">
        <f>_xlfn.CEILING.MATH(((G40+1)/4))</f>
        <v>347214730</v>
      </c>
      <c r="M47" s="50"/>
      <c r="N47" s="55">
        <f>D27+(((((G40/4)*3)-H26)/G27)*E47)</f>
        <v>43.976835845508091</v>
      </c>
      <c r="O47" s="56">
        <f>D21+((((G40/4)-H20)/G21)*E47)</f>
        <v>13.188901186304896</v>
      </c>
      <c r="P47" s="50"/>
      <c r="Q47" s="50"/>
      <c r="R47" s="13"/>
    </row>
    <row r="48" spans="3:18" ht="25.5" x14ac:dyDescent="0.35">
      <c r="C48" s="13"/>
      <c r="D48" s="13"/>
      <c r="E48" s="13"/>
      <c r="F48" s="13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13"/>
    </row>
    <row r="49" spans="2:18" ht="25.5" x14ac:dyDescent="0.35">
      <c r="C49" s="13"/>
      <c r="D49" s="13"/>
      <c r="E49" s="13"/>
      <c r="F49" s="13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13"/>
    </row>
    <row r="50" spans="2:18" ht="21" x14ac:dyDescent="0.3">
      <c r="C50" s="13"/>
      <c r="D50" s="13"/>
      <c r="E50" s="13"/>
      <c r="F50" s="13"/>
      <c r="G50" s="13"/>
      <c r="H50" s="13"/>
      <c r="I50" s="13"/>
      <c r="J50" s="13"/>
      <c r="M50" s="13"/>
      <c r="N50" s="13"/>
      <c r="O50" s="13"/>
      <c r="P50" s="13"/>
      <c r="Q50" s="13"/>
      <c r="R50" s="13"/>
    </row>
    <row r="51" spans="2:18" ht="21" x14ac:dyDescent="0.3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3" spans="2:18" ht="15.75" thickBot="1" x14ac:dyDescent="0.25">
      <c r="B53" s="2" t="s">
        <v>29</v>
      </c>
    </row>
    <row r="54" spans="2:18" x14ac:dyDescent="0.2">
      <c r="B54" s="3" t="s">
        <v>3</v>
      </c>
      <c r="C54" s="4" t="s">
        <v>5</v>
      </c>
      <c r="D54" s="4" t="s">
        <v>6</v>
      </c>
      <c r="E54" s="4" t="s">
        <v>4</v>
      </c>
    </row>
    <row r="55" spans="2:18" x14ac:dyDescent="0.2">
      <c r="B55" s="5" t="s">
        <v>7</v>
      </c>
      <c r="C55" s="6">
        <v>719387165</v>
      </c>
      <c r="D55" s="6">
        <v>669471752</v>
      </c>
      <c r="E55" s="6">
        <v>1388858917</v>
      </c>
    </row>
    <row r="56" spans="2:18" x14ac:dyDescent="0.2">
      <c r="B56" s="7" t="s">
        <v>8</v>
      </c>
      <c r="C56" s="8">
        <v>65145379</v>
      </c>
      <c r="D56" s="8">
        <v>58792992</v>
      </c>
      <c r="E56" s="8">
        <v>123938371</v>
      </c>
    </row>
    <row r="57" spans="2:18" x14ac:dyDescent="0.2">
      <c r="B57" s="9" t="s">
        <v>27</v>
      </c>
      <c r="C57" s="6">
        <v>64555704</v>
      </c>
      <c r="D57" s="6">
        <v>58007853</v>
      </c>
      <c r="E57" s="6">
        <v>122563557</v>
      </c>
    </row>
    <row r="58" spans="2:18" x14ac:dyDescent="0.2">
      <c r="B58" s="10" t="s">
        <v>28</v>
      </c>
      <c r="C58" s="8">
        <v>66614612</v>
      </c>
      <c r="D58" s="8">
        <v>59714547</v>
      </c>
      <c r="E58" s="8">
        <v>126329159</v>
      </c>
    </row>
    <row r="59" spans="2:18" x14ac:dyDescent="0.2">
      <c r="B59" s="5" t="s">
        <v>9</v>
      </c>
      <c r="C59" s="6">
        <v>66531763</v>
      </c>
      <c r="D59" s="6">
        <v>59509722</v>
      </c>
      <c r="E59" s="6">
        <v>126041485</v>
      </c>
    </row>
    <row r="60" spans="2:18" x14ac:dyDescent="0.2">
      <c r="B60" s="7" t="s">
        <v>10</v>
      </c>
      <c r="C60" s="8">
        <v>64401633</v>
      </c>
      <c r="D60" s="8">
        <v>57856545</v>
      </c>
      <c r="E60" s="8">
        <v>122258178</v>
      </c>
    </row>
    <row r="61" spans="2:18" x14ac:dyDescent="0.2">
      <c r="B61" s="5" t="s">
        <v>11</v>
      </c>
      <c r="C61" s="6">
        <v>61353300</v>
      </c>
      <c r="D61" s="6">
        <v>55572398</v>
      </c>
      <c r="E61" s="6">
        <v>116925698</v>
      </c>
    </row>
    <row r="62" spans="2:18" x14ac:dyDescent="0.2">
      <c r="B62" s="7" t="s">
        <v>12</v>
      </c>
      <c r="C62" s="8">
        <v>57950653</v>
      </c>
      <c r="D62" s="8">
        <v>53591428</v>
      </c>
      <c r="E62" s="8">
        <v>111542081</v>
      </c>
    </row>
    <row r="63" spans="2:18" x14ac:dyDescent="0.2">
      <c r="B63" s="5" t="s">
        <v>13</v>
      </c>
      <c r="C63" s="6">
        <v>53163732</v>
      </c>
      <c r="D63" s="6">
        <v>49657418</v>
      </c>
      <c r="E63" s="6">
        <v>102821150</v>
      </c>
    </row>
    <row r="64" spans="2:18" x14ac:dyDescent="0.2">
      <c r="B64" s="7" t="s">
        <v>14</v>
      </c>
      <c r="C64" s="8">
        <v>46150431</v>
      </c>
      <c r="D64" s="8">
        <v>43593790</v>
      </c>
      <c r="E64" s="8">
        <v>89744221</v>
      </c>
    </row>
    <row r="65" spans="2:5" x14ac:dyDescent="0.2">
      <c r="B65" s="5" t="s">
        <v>15</v>
      </c>
      <c r="C65" s="6">
        <v>40553828</v>
      </c>
      <c r="D65" s="6">
        <v>38625478</v>
      </c>
      <c r="E65" s="6">
        <v>79179306</v>
      </c>
    </row>
    <row r="66" spans="2:5" x14ac:dyDescent="0.2">
      <c r="B66" s="7" t="s">
        <v>16</v>
      </c>
      <c r="C66" s="8">
        <v>35047484</v>
      </c>
      <c r="D66" s="8">
        <v>33774979</v>
      </c>
      <c r="E66" s="8">
        <v>68822463</v>
      </c>
    </row>
    <row r="67" spans="2:5" x14ac:dyDescent="0.2">
      <c r="B67" s="5" t="s">
        <v>17</v>
      </c>
      <c r="C67" s="6">
        <v>30013341</v>
      </c>
      <c r="D67" s="6">
        <v>29304261</v>
      </c>
      <c r="E67" s="6">
        <v>59317602</v>
      </c>
    </row>
    <row r="68" spans="2:5" x14ac:dyDescent="0.2">
      <c r="B68" s="7" t="s">
        <v>18</v>
      </c>
      <c r="C68" s="8">
        <v>24524919</v>
      </c>
      <c r="D68" s="8">
        <v>24311925</v>
      </c>
      <c r="E68" s="8">
        <v>48836844</v>
      </c>
    </row>
    <row r="69" spans="2:5" x14ac:dyDescent="0.2">
      <c r="B69" s="5" t="s">
        <v>19</v>
      </c>
      <c r="C69" s="6">
        <v>18811727</v>
      </c>
      <c r="D69" s="6">
        <v>19037011</v>
      </c>
      <c r="E69" s="6">
        <v>37848738</v>
      </c>
    </row>
    <row r="70" spans="2:5" x14ac:dyDescent="0.2">
      <c r="B70" s="7" t="s">
        <v>20</v>
      </c>
      <c r="C70" s="8">
        <v>11413928</v>
      </c>
      <c r="D70" s="8">
        <v>12395476</v>
      </c>
      <c r="E70" s="8">
        <v>23809404</v>
      </c>
    </row>
    <row r="71" spans="2:5" x14ac:dyDescent="0.2">
      <c r="B71" s="5" t="s">
        <v>21</v>
      </c>
      <c r="C71" s="6">
        <v>6957308</v>
      </c>
      <c r="D71" s="6">
        <v>7963774</v>
      </c>
      <c r="E71" s="6">
        <v>14921082</v>
      </c>
    </row>
    <row r="72" spans="2:5" x14ac:dyDescent="0.2">
      <c r="B72" s="7" t="s">
        <v>22</v>
      </c>
      <c r="C72" s="8">
        <v>3839168</v>
      </c>
      <c r="D72" s="8">
        <v>4737277</v>
      </c>
      <c r="E72" s="8">
        <v>8576445</v>
      </c>
    </row>
    <row r="73" spans="2:5" x14ac:dyDescent="0.2">
      <c r="B73" s="5" t="s">
        <v>23</v>
      </c>
      <c r="C73" s="6">
        <v>1682820</v>
      </c>
      <c r="D73" s="6">
        <v>2145030</v>
      </c>
      <c r="E73" s="6">
        <v>3827850</v>
      </c>
    </row>
    <row r="74" spans="2:5" x14ac:dyDescent="0.2">
      <c r="B74" s="7" t="s">
        <v>24</v>
      </c>
      <c r="C74" s="8">
        <v>543721</v>
      </c>
      <c r="D74" s="8">
        <v>699053</v>
      </c>
      <c r="E74" s="8">
        <v>1242774</v>
      </c>
    </row>
    <row r="75" spans="2:5" x14ac:dyDescent="0.2">
      <c r="B75" s="5" t="s">
        <v>25</v>
      </c>
      <c r="C75" s="6">
        <v>115610</v>
      </c>
      <c r="D75" s="6">
        <v>156568</v>
      </c>
      <c r="E75" s="6">
        <v>272178</v>
      </c>
    </row>
    <row r="76" spans="2:5" ht="15.75" thickBot="1" x14ac:dyDescent="0.25">
      <c r="B76" s="11" t="s">
        <v>26</v>
      </c>
      <c r="C76" s="12">
        <v>16104</v>
      </c>
      <c r="D76" s="12">
        <v>24227</v>
      </c>
      <c r="E76" s="12">
        <v>40331</v>
      </c>
    </row>
  </sheetData>
  <mergeCells count="22">
    <mergeCell ref="P17:R17"/>
    <mergeCell ref="B4:C4"/>
    <mergeCell ref="B5:C5"/>
    <mergeCell ref="B6:C6"/>
    <mergeCell ref="B7:C7"/>
    <mergeCell ref="B8:C8"/>
    <mergeCell ref="B9:C9"/>
    <mergeCell ref="B10:C10"/>
    <mergeCell ref="D10:F10"/>
    <mergeCell ref="D11:F11"/>
    <mergeCell ref="D12:F12"/>
    <mergeCell ref="D13:F13"/>
    <mergeCell ref="D8:F8"/>
    <mergeCell ref="D9:F9"/>
    <mergeCell ref="B12:C12"/>
    <mergeCell ref="B13:C13"/>
    <mergeCell ref="B11:C11"/>
    <mergeCell ref="B3:F3"/>
    <mergeCell ref="D5:F5"/>
    <mergeCell ref="D4:F4"/>
    <mergeCell ref="D7:F7"/>
    <mergeCell ref="D6:F6"/>
  </mergeCells>
  <hyperlinks>
    <hyperlink ref="B53" r:id="rId1" display="https://www.livepopulation.com/country/india.html" xr:uid="{61BB6A76-0045-4079-8B6D-FF6C64EC07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Assignment</vt:lpstr>
      <vt:lpstr>Histogram</vt:lpstr>
      <vt:lpstr>Greater than Ogive curve</vt:lpstr>
      <vt:lpstr>Less than Ogive Curve</vt:lpstr>
      <vt:lpstr>Pie Chart</vt:lpstr>
      <vt:lpstr>Line Graph</vt:lpstr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nandhika S</cp:lastModifiedBy>
  <dcterms:created xsi:type="dcterms:W3CDTF">2021-01-23T07:08:28Z</dcterms:created>
  <dcterms:modified xsi:type="dcterms:W3CDTF">2021-01-25T14:44:14Z</dcterms:modified>
</cp:coreProperties>
</file>