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<sst xmlns="http://schemas.openxmlformats.org/spreadsheetml/2006/main" count="9147" uniqueCount="4216">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</sst>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581152164"/>
        <c:axId val="1801502216"/>
      </c:barChart>
      <c:catAx>
        <c:axId val="15811521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01502216"/>
      </c:catAx>
      <c:valAx>
        <c:axId val="18015022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1152164"/>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3262</v>
      </c>
      <c r="B1" s="120"/>
      <c r="C1" s="121" t="s">
        <v>3263</v>
      </c>
      <c r="D1" s="122" t="s">
        <v>3264</v>
      </c>
      <c r="E1" s="122" t="s">
        <v>29</v>
      </c>
      <c r="F1" s="122" t="s">
        <v>84</v>
      </c>
      <c r="G1" s="122" t="s">
        <v>35</v>
      </c>
      <c r="H1" s="123" t="s">
        <v>3083</v>
      </c>
      <c r="I1" s="124" t="s">
        <v>3265</v>
      </c>
      <c r="J1" s="125" t="s">
        <v>3266</v>
      </c>
      <c r="K1" s="125" t="s">
        <v>3267</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3268</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3269</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3270</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3271</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3272</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3273</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3274</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3275</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3276</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3277</v>
      </c>
      <c r="J13" s="141">
        <f>ROUND(AVERAGE('Extended Card Stats'!H:H),2)</f>
        <v>3.22</v>
      </c>
      <c r="K13" s="141">
        <f>ROUND(AVERAGE('Extended Card Stats'!K:K),2)</f>
        <v>2.84</v>
      </c>
    </row>
    <row r="14">
      <c r="B14" s="138" t="s">
        <v>3278</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3279</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3280</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3281</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3282</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3283</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3284</v>
      </c>
      <c r="K20" s="152" t="s">
        <v>3285</v>
      </c>
      <c r="L20" s="153" t="s">
        <v>3286</v>
      </c>
      <c r="M20" s="154" t="s">
        <v>3287</v>
      </c>
      <c r="N20" s="155" t="s">
        <v>3288</v>
      </c>
      <c r="O20" s="156" t="s">
        <v>3289</v>
      </c>
      <c r="Q20" s="146" t="s">
        <v>3290</v>
      </c>
      <c r="R20" s="157" t="s">
        <v>29</v>
      </c>
      <c r="S20" s="157" t="s">
        <v>84</v>
      </c>
      <c r="T20" s="157" t="s">
        <v>35</v>
      </c>
      <c r="U20" s="158" t="s">
        <v>3291</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3292</v>
      </c>
      <c r="C24" s="157" t="s">
        <v>29</v>
      </c>
      <c r="D24" s="157" t="s">
        <v>84</v>
      </c>
      <c r="E24" s="157" t="s">
        <v>35</v>
      </c>
      <c r="F24" s="158" t="s">
        <v>3291</v>
      </c>
      <c r="G24" s="172" t="s">
        <v>3293</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3294</v>
      </c>
      <c r="B45" s="187" t="s">
        <v>3295</v>
      </c>
      <c r="C45" s="188" t="s">
        <v>3296</v>
      </c>
      <c r="D45" s="189" t="s">
        <v>29</v>
      </c>
      <c r="E45" s="189" t="s">
        <v>84</v>
      </c>
      <c r="F45" s="189" t="s">
        <v>35</v>
      </c>
      <c r="G45" s="189" t="s">
        <v>3291</v>
      </c>
      <c r="H45" s="190" t="s">
        <v>3293</v>
      </c>
    </row>
    <row r="46">
      <c r="A46" s="17" t="s">
        <v>3297</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3298</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3299</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3300</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3301</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3302</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3303</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3304</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3305</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3306</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3307</v>
      </c>
      <c r="B1" s="194" t="s">
        <v>3308</v>
      </c>
      <c r="C1" s="194" t="s">
        <v>3309</v>
      </c>
      <c r="D1" s="195" t="s">
        <v>3310</v>
      </c>
      <c r="E1" s="195" t="s">
        <v>3309</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3311</v>
      </c>
      <c r="E3" s="21">
        <v>30.0</v>
      </c>
    </row>
    <row r="4">
      <c r="A4" s="191"/>
      <c r="B4" s="196" t="str">
        <f>IFERROR(__xludf.DUMMYFUNCTION("""COMPUTED_VALUE"""),"Alabaster")</f>
        <v>Alabaster</v>
      </c>
      <c r="C4" s="196">
        <f t="shared" si="1"/>
        <v>1</v>
      </c>
      <c r="D4" s="21" t="s">
        <v>3312</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3274</v>
      </c>
      <c r="E8" s="21">
        <v>5.0</v>
      </c>
    </row>
    <row r="9">
      <c r="A9" s="191"/>
      <c r="B9" s="196" t="str">
        <f>IFERROR(__xludf.DUMMYFUNCTION("""COMPUTED_VALUE"""),"Force")</f>
        <v>Force</v>
      </c>
      <c r="C9" s="196">
        <f t="shared" si="1"/>
        <v>1</v>
      </c>
      <c r="D9" s="21" t="s">
        <v>3282</v>
      </c>
      <c r="E9" s="21">
        <v>5.0</v>
      </c>
    </row>
    <row r="10">
      <c r="A10" s="191"/>
      <c r="B10" s="196" t="str">
        <f>IFERROR(__xludf.DUMMYFUNCTION("""COMPUTED_VALUE"""),"Baby")</f>
        <v>Baby</v>
      </c>
      <c r="C10" s="196">
        <f t="shared" si="1"/>
        <v>1</v>
      </c>
      <c r="D10" s="21" t="s">
        <v>3313</v>
      </c>
      <c r="E10" s="21">
        <v>5.0</v>
      </c>
    </row>
    <row r="11">
      <c r="A11" s="191"/>
      <c r="B11" s="196" t="str">
        <f>IFERROR(__xludf.DUMMYFUNCTION("""COMPUTED_VALUE"""),"Lamassu")</f>
        <v>Lamassu</v>
      </c>
      <c r="C11" s="196">
        <f t="shared" si="1"/>
        <v>1</v>
      </c>
      <c r="D11" s="21" t="s">
        <v>3314</v>
      </c>
      <c r="E11" s="21">
        <v>4.0</v>
      </c>
    </row>
    <row r="12">
      <c r="A12" s="191" t="str">
        <f>IFERROR(__xludf.DUMMYFUNCTION("""COMPUTED_VALUE"""),"Ascendant")</f>
        <v>Ascendant</v>
      </c>
      <c r="B12" s="196" t="str">
        <f>IFERROR(__xludf.DUMMYFUNCTION("""COMPUTED_VALUE"""),"Blackmarble")</f>
        <v>Blackmarble</v>
      </c>
      <c r="C12" s="196">
        <f t="shared" si="1"/>
        <v>1</v>
      </c>
      <c r="D12" s="21" t="s">
        <v>3315</v>
      </c>
      <c r="E12" s="21">
        <v>4.0</v>
      </c>
    </row>
    <row r="13">
      <c r="A13" s="191" t="str">
        <f>IFERROR(__xludf.DUMMYFUNCTION("""COMPUTED_VALUE"""),"Faithweaver")</f>
        <v>Faithweaver</v>
      </c>
      <c r="B13" s="196" t="str">
        <f>IFERROR(__xludf.DUMMYFUNCTION("""COMPUTED_VALUE"""),"Gargoyle")</f>
        <v>Gargoyle</v>
      </c>
      <c r="C13" s="196">
        <f t="shared" si="1"/>
        <v>1</v>
      </c>
      <c r="D13" s="21" t="s">
        <v>3272</v>
      </c>
      <c r="E13" s="21">
        <v>4.0</v>
      </c>
    </row>
    <row r="14">
      <c r="A14" s="191"/>
      <c r="B14" s="196" t="str">
        <f>IFERROR(__xludf.DUMMYFUNCTION("""COMPUTED_VALUE"""),"Chronosand")</f>
        <v>Chronosand</v>
      </c>
      <c r="C14" s="196">
        <f t="shared" si="1"/>
        <v>1</v>
      </c>
      <c r="D14" s="21" t="s">
        <v>3316</v>
      </c>
      <c r="E14" s="21">
        <v>4.0</v>
      </c>
    </row>
    <row r="15">
      <c r="A15" s="191"/>
      <c r="B15" s="196" t="str">
        <f>IFERROR(__xludf.DUMMYFUNCTION("""COMPUTED_VALUE"""),"Sphinx")</f>
        <v>Sphinx</v>
      </c>
      <c r="C15" s="196">
        <f t="shared" si="1"/>
        <v>2</v>
      </c>
      <c r="D15" s="21" t="s">
        <v>3279</v>
      </c>
      <c r="E15" s="21">
        <v>4.0</v>
      </c>
    </row>
    <row r="16">
      <c r="A16" s="191"/>
      <c r="B16" s="196" t="str">
        <f>IFERROR(__xludf.DUMMYFUNCTION("""COMPUTED_VALUE"""),"Crusader")</f>
        <v>Crusader</v>
      </c>
      <c r="C16" s="196">
        <f t="shared" si="1"/>
        <v>7</v>
      </c>
      <c r="D16" s="21" t="s">
        <v>3278</v>
      </c>
      <c r="E16" s="21">
        <v>4.0</v>
      </c>
    </row>
    <row r="17">
      <c r="A17" s="191" t="str">
        <f>IFERROR(__xludf.DUMMYFUNCTION("""COMPUTED_VALUE"""),"Avenging")</f>
        <v>Avenging</v>
      </c>
      <c r="B17" s="196" t="str">
        <f>IFERROR(__xludf.DUMMYFUNCTION("""COMPUTED_VALUE"""),"of")</f>
        <v>of</v>
      </c>
      <c r="C17" s="196">
        <f t="shared" si="1"/>
        <v>34</v>
      </c>
      <c r="D17" s="21" t="s">
        <v>3281</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3317</v>
      </c>
      <c r="E19" s="21">
        <v>3.0</v>
      </c>
    </row>
    <row r="20">
      <c r="A20" s="191"/>
      <c r="B20" s="196" t="str">
        <f>IFERROR(__xludf.DUMMYFUNCTION("""COMPUTED_VALUE"""),"Winds")</f>
        <v>Winds</v>
      </c>
      <c r="C20" s="196">
        <f t="shared" si="1"/>
        <v>1</v>
      </c>
      <c r="D20" s="21" t="s">
        <v>3318</v>
      </c>
      <c r="E20" s="21">
        <v>3.0</v>
      </c>
    </row>
    <row r="21">
      <c r="A21" s="191"/>
      <c r="B21" s="196" t="str">
        <f>IFERROR(__xludf.DUMMYFUNCTION("""COMPUTED_VALUE"""),"Cryptosphinx")</f>
        <v>Cryptosphinx</v>
      </c>
      <c r="C21" s="196">
        <f t="shared" si="1"/>
        <v>1</v>
      </c>
      <c r="D21" s="21" t="s">
        <v>3319</v>
      </c>
      <c r="E21" s="21">
        <v>3.0</v>
      </c>
    </row>
    <row r="22">
      <c r="A22" s="191" t="str">
        <f>IFERROR(__xludf.DUMMYFUNCTION("""COMPUTED_VALUE"""),"Baby")</f>
        <v>Baby</v>
      </c>
      <c r="B22" s="196" t="str">
        <f>IFERROR(__xludf.DUMMYFUNCTION("""COMPUTED_VALUE"""),"Damaged")</f>
        <v>Damaged</v>
      </c>
      <c r="C22" s="196">
        <f t="shared" si="1"/>
        <v>1</v>
      </c>
      <c r="D22" s="21" t="s">
        <v>3320</v>
      </c>
      <c r="E22" s="21">
        <v>3.0</v>
      </c>
    </row>
    <row r="23">
      <c r="A23" s="191" t="str">
        <f>IFERROR(__xludf.DUMMYFUNCTION("""COMPUTED_VALUE"""),"Lamassu")</f>
        <v>Lamassu</v>
      </c>
      <c r="B23" s="196" t="str">
        <f>IFERROR(__xludf.DUMMYFUNCTION("""COMPUTED_VALUE"""),"Automaton")</f>
        <v>Automaton</v>
      </c>
      <c r="C23" s="196">
        <f t="shared" si="1"/>
        <v>2</v>
      </c>
      <c r="D23" s="21" t="s">
        <v>3321</v>
      </c>
      <c r="E23" s="21">
        <v>3.0</v>
      </c>
    </row>
    <row r="24">
      <c r="A24" s="191"/>
      <c r="B24" s="196" t="str">
        <f>IFERROR(__xludf.DUMMYFUNCTION("""COMPUTED_VALUE"""),"Diviner")</f>
        <v>Diviner</v>
      </c>
      <c r="C24" s="196">
        <f t="shared" si="1"/>
        <v>2</v>
      </c>
      <c r="D24" s="21" t="s">
        <v>3322</v>
      </c>
      <c r="E24" s="21">
        <v>3.0</v>
      </c>
    </row>
    <row r="25">
      <c r="A25" s="191"/>
      <c r="B25" s="196" t="str">
        <f>IFERROR(__xludf.DUMMYFUNCTION("""COMPUTED_VALUE"""),"Fates")</f>
        <v>Fates</v>
      </c>
      <c r="C25" s="196">
        <f t="shared" si="1"/>
        <v>1</v>
      </c>
      <c r="D25" s="21" t="s">
        <v>3323</v>
      </c>
      <c r="E25" s="21">
        <v>3.0</v>
      </c>
    </row>
    <row r="26">
      <c r="A26" s="191"/>
      <c r="B26" s="196" t="str">
        <f>IFERROR(__xludf.DUMMYFUNCTION("""COMPUTED_VALUE"""),"Doma")</f>
        <v>Doma</v>
      </c>
      <c r="C26" s="196">
        <f t="shared" si="1"/>
        <v>1</v>
      </c>
      <c r="D26" s="21" t="s">
        <v>3324</v>
      </c>
      <c r="E26" s="21">
        <v>3.0</v>
      </c>
    </row>
    <row r="27">
      <c r="A27" s="191" t="str">
        <f>IFERROR(__xludf.DUMMYFUNCTION("""COMPUTED_VALUE"""),"Blackmarble")</f>
        <v>Blackmarble</v>
      </c>
      <c r="B27" s="196" t="str">
        <f>IFERROR(__xludf.DUMMYFUNCTION("""COMPUTED_VALUE"""),"Angel")</f>
        <v>Angel</v>
      </c>
      <c r="C27" s="196">
        <f t="shared" si="1"/>
        <v>3</v>
      </c>
      <c r="D27" s="21" t="s">
        <v>3325</v>
      </c>
      <c r="E27" s="21">
        <v>3.0</v>
      </c>
    </row>
    <row r="28">
      <c r="A28" s="191" t="str">
        <f>IFERROR(__xludf.DUMMYFUNCTION("""COMPUTED_VALUE"""),"Gargoyle")</f>
        <v>Gargoyle</v>
      </c>
      <c r="B28" s="196" t="str">
        <f>IFERROR(__xludf.DUMMYFUNCTION("""COMPUTED_VALUE"""),"Dove")</f>
        <v>Dove</v>
      </c>
      <c r="C28" s="196">
        <f t="shared" si="1"/>
        <v>1</v>
      </c>
      <c r="D28" s="21" t="s">
        <v>3326</v>
      </c>
      <c r="E28" s="21">
        <v>3.0</v>
      </c>
    </row>
    <row r="29">
      <c r="A29" s="191"/>
      <c r="B29" s="196" t="str">
        <f>IFERROR(__xludf.DUMMYFUNCTION("""COMPUTED_VALUE"""),"Serenity")</f>
        <v>Serenity</v>
      </c>
      <c r="C29" s="196">
        <f t="shared" si="1"/>
        <v>1</v>
      </c>
      <c r="D29" s="21" t="s">
        <v>3327</v>
      </c>
      <c r="E29" s="21">
        <v>3.0</v>
      </c>
    </row>
    <row r="30">
      <c r="A30" s="191"/>
      <c r="B30" s="196" t="str">
        <f>IFERROR(__xludf.DUMMYFUNCTION("""COMPUTED_VALUE"""),"Dream")</f>
        <v>Dream</v>
      </c>
      <c r="C30" s="196">
        <f t="shared" si="1"/>
        <v>1</v>
      </c>
      <c r="D30" s="21" t="s">
        <v>3328</v>
      </c>
      <c r="E30" s="21">
        <v>2.0</v>
      </c>
    </row>
    <row r="31">
      <c r="A31" s="191"/>
      <c r="B31" s="196" t="str">
        <f>IFERROR(__xludf.DUMMYFUNCTION("""COMPUTED_VALUE"""),"Traveler")</f>
        <v>Traveler</v>
      </c>
      <c r="C31" s="196">
        <f t="shared" si="1"/>
        <v>1</v>
      </c>
      <c r="D31" s="21" t="s">
        <v>3329</v>
      </c>
      <c r="E31" s="21">
        <v>2.0</v>
      </c>
    </row>
    <row r="32">
      <c r="A32" s="191" t="str">
        <f>IFERROR(__xludf.DUMMYFUNCTION("""COMPUTED_VALUE"""),"Chronosand")</f>
        <v>Chronosand</v>
      </c>
      <c r="B32" s="196" t="str">
        <f>IFERROR(__xludf.DUMMYFUNCTION("""COMPUTED_VALUE"""),"Embalmed")</f>
        <v>Embalmed</v>
      </c>
      <c r="C32" s="196">
        <f t="shared" si="1"/>
        <v>1</v>
      </c>
      <c r="D32" s="21" t="s">
        <v>3330</v>
      </c>
      <c r="E32" s="21">
        <v>2.0</v>
      </c>
    </row>
    <row r="33">
      <c r="A33" s="191" t="str">
        <f>IFERROR(__xludf.DUMMYFUNCTION("""COMPUTED_VALUE"""),"Sphinx")</f>
        <v>Sphinx</v>
      </c>
      <c r="B33" s="196" t="str">
        <f>IFERROR(__xludf.DUMMYFUNCTION("""COMPUTED_VALUE"""),"Apophis")</f>
        <v>Apophis</v>
      </c>
      <c r="C33" s="196">
        <f t="shared" si="1"/>
        <v>1</v>
      </c>
      <c r="D33" s="21" t="s">
        <v>3331</v>
      </c>
      <c r="E33" s="21">
        <v>2.0</v>
      </c>
    </row>
    <row r="34">
      <c r="A34" s="191"/>
      <c r="B34" s="196" t="str">
        <f>IFERROR(__xludf.DUMMYFUNCTION("""COMPUTED_VALUE"""),"Feline")</f>
        <v>Feline</v>
      </c>
      <c r="C34" s="196">
        <f t="shared" si="1"/>
        <v>1</v>
      </c>
      <c r="D34" s="21" t="s">
        <v>3332</v>
      </c>
      <c r="E34" s="21">
        <v>2.0</v>
      </c>
    </row>
    <row r="35">
      <c r="A35" s="191"/>
      <c r="B35" s="196" t="str">
        <f>IFERROR(__xludf.DUMMYFUNCTION("""COMPUTED_VALUE"""),"Ushabti")</f>
        <v>Ushabti</v>
      </c>
      <c r="C35" s="196">
        <f t="shared" si="1"/>
        <v>4</v>
      </c>
      <c r="D35" s="21" t="s">
        <v>3333</v>
      </c>
      <c r="E35" s="21">
        <v>2.0</v>
      </c>
    </row>
    <row r="36">
      <c r="A36" s="191"/>
      <c r="B36" s="196" t="str">
        <f>IFERROR(__xludf.DUMMYFUNCTION("""COMPUTED_VALUE"""),"Guardian")</f>
        <v>Guardian</v>
      </c>
      <c r="C36" s="196">
        <f t="shared" si="1"/>
        <v>4</v>
      </c>
      <c r="D36" s="21" t="s">
        <v>3334</v>
      </c>
      <c r="E36" s="21">
        <v>2.0</v>
      </c>
    </row>
    <row r="37">
      <c r="A37" s="191" t="str">
        <f>IFERROR(__xludf.DUMMYFUNCTION("""COMPUTED_VALUE"""),"Crusader")</f>
        <v>Crusader</v>
      </c>
      <c r="B37" s="196" t="str">
        <f>IFERROR(__xludf.DUMMYFUNCTION("""COMPUTED_VALUE"""),"Gates")</f>
        <v>Gates</v>
      </c>
      <c r="C37" s="196">
        <f t="shared" si="1"/>
        <v>1</v>
      </c>
      <c r="D37" s="21" t="s">
        <v>3335</v>
      </c>
      <c r="E37" s="21">
        <v>2.0</v>
      </c>
    </row>
    <row r="38">
      <c r="A38" s="191" t="str">
        <f>IFERROR(__xludf.DUMMYFUNCTION("""COMPUTED_VALUE"""),"of")</f>
        <v>of</v>
      </c>
      <c r="B38" s="196" t="str">
        <f>IFERROR(__xludf.DUMMYFUNCTION("""COMPUTED_VALUE"""),"Hallowed")</f>
        <v>Hallowed</v>
      </c>
      <c r="C38" s="196">
        <f t="shared" si="1"/>
        <v>1</v>
      </c>
      <c r="D38" s="21" t="s">
        <v>3336</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3337</v>
      </c>
      <c r="E40" s="21">
        <v>2.0</v>
      </c>
    </row>
    <row r="41">
      <c r="A41" s="191" t="str">
        <f>IFERROR(__xludf.DUMMYFUNCTION("""COMPUTED_VALUE"""),"Winds")</f>
        <v>Winds</v>
      </c>
      <c r="B41" s="196" t="str">
        <f>IFERROR(__xludf.DUMMYFUNCTION("""COMPUTED_VALUE"""),"Echo")</f>
        <v>Echo</v>
      </c>
      <c r="C41" s="196">
        <f t="shared" si="1"/>
        <v>2</v>
      </c>
      <c r="D41" s="21" t="s">
        <v>3338</v>
      </c>
      <c r="E41" s="21">
        <v>2.0</v>
      </c>
    </row>
    <row r="42">
      <c r="A42" s="191" t="str">
        <f>IFERROR(__xludf.DUMMYFUNCTION("""COMPUTED_VALUE"""),"Cryptosphinx")</f>
        <v>Cryptosphinx</v>
      </c>
      <c r="B42" s="196" t="str">
        <f>IFERROR(__xludf.DUMMYFUNCTION("""COMPUTED_VALUE"""),"Ibis")</f>
        <v>Ibis</v>
      </c>
      <c r="C42" s="196">
        <f t="shared" si="1"/>
        <v>1</v>
      </c>
      <c r="D42" s="21" t="s">
        <v>3339</v>
      </c>
      <c r="E42" s="21">
        <v>2.0</v>
      </c>
    </row>
    <row r="43">
      <c r="A43" s="191"/>
      <c r="B43" s="196" t="str">
        <f>IFERROR(__xludf.DUMMYFUNCTION("""COMPUTED_VALUE"""),"Herald")</f>
        <v>Herald</v>
      </c>
      <c r="C43" s="196">
        <f t="shared" si="1"/>
        <v>1</v>
      </c>
      <c r="D43" s="21" t="s">
        <v>3340</v>
      </c>
      <c r="E43" s="21">
        <v>2.0</v>
      </c>
    </row>
    <row r="44">
      <c r="A44" s="191"/>
      <c r="B44" s="196" t="str">
        <f>IFERROR(__xludf.DUMMYFUNCTION("""COMPUTED_VALUE"""),"Eternal")</f>
        <v>Eternal</v>
      </c>
      <c r="C44" s="196">
        <f t="shared" si="1"/>
        <v>1</v>
      </c>
      <c r="D44" s="21" t="s">
        <v>3341</v>
      </c>
      <c r="E44" s="21">
        <v>2.0</v>
      </c>
    </row>
    <row r="45">
      <c r="A45" s="191"/>
      <c r="B45" s="196" t="str">
        <f>IFERROR(__xludf.DUMMYFUNCTION("""COMPUTED_VALUE"""),"Grace")</f>
        <v>Grace</v>
      </c>
      <c r="C45" s="196">
        <f t="shared" si="1"/>
        <v>1</v>
      </c>
      <c r="D45" s="21" t="s">
        <v>3342</v>
      </c>
      <c r="E45" s="21">
        <v>2.0</v>
      </c>
    </row>
    <row r="46">
      <c r="A46" s="191"/>
      <c r="B46" s="196" t="str">
        <f>IFERROR(__xludf.DUMMYFUNCTION("""COMPUTED_VALUE"""),"Maze")</f>
        <v>Maze</v>
      </c>
      <c r="C46" s="196">
        <f t="shared" si="1"/>
        <v>1</v>
      </c>
      <c r="D46" s="21" t="s">
        <v>3343</v>
      </c>
      <c r="E46" s="21">
        <v>2.0</v>
      </c>
    </row>
    <row r="47">
      <c r="A47" s="191" t="str">
        <f>IFERROR(__xludf.DUMMYFUNCTION("""COMPUTED_VALUE"""),"Damaged")</f>
        <v>Damaged</v>
      </c>
      <c r="B47" s="196" t="str">
        <f>IFERROR(__xludf.DUMMYFUNCTION("""COMPUTED_VALUE"""),"Master")</f>
        <v>Master</v>
      </c>
      <c r="C47" s="196">
        <f t="shared" si="1"/>
        <v>3</v>
      </c>
      <c r="D47" s="21" t="s">
        <v>3344</v>
      </c>
      <c r="E47" s="21">
        <v>2.0</v>
      </c>
    </row>
    <row r="48">
      <c r="A48" s="191" t="str">
        <f>IFERROR(__xludf.DUMMYFUNCTION("""COMPUTED_VALUE"""),"Automaton")</f>
        <v>Automaton</v>
      </c>
      <c r="B48" s="196" t="str">
        <f>IFERROR(__xludf.DUMMYFUNCTION("""COMPUTED_VALUE"""),"Ivoryscar")</f>
        <v>Ivoryscar</v>
      </c>
      <c r="C48" s="196">
        <f t="shared" si="1"/>
        <v>4</v>
      </c>
      <c r="D48" s="21" t="s">
        <v>3345</v>
      </c>
      <c r="E48" s="21">
        <v>2.0</v>
      </c>
    </row>
    <row r="49">
      <c r="A49" s="191"/>
      <c r="B49" s="196" t="str">
        <f>IFERROR(__xludf.DUMMYFUNCTION("""COMPUTED_VALUE"""),"Cursewing")</f>
        <v>Cursewing</v>
      </c>
      <c r="C49" s="196">
        <f t="shared" si="1"/>
        <v>1</v>
      </c>
      <c r="D49" s="21" t="s">
        <v>3346</v>
      </c>
      <c r="E49" s="21">
        <v>2.0</v>
      </c>
    </row>
    <row r="50">
      <c r="A50" s="191"/>
      <c r="B50" s="196" t="str">
        <f>IFERROR(__xludf.DUMMYFUNCTION("""COMPUTED_VALUE"""),"Magistrate")</f>
        <v>Magistrate</v>
      </c>
      <c r="C50" s="196">
        <f t="shared" si="1"/>
        <v>1</v>
      </c>
      <c r="D50" s="21" t="s">
        <v>3347</v>
      </c>
      <c r="E50" s="21">
        <v>2.0</v>
      </c>
    </row>
    <row r="51">
      <c r="A51" s="191"/>
      <c r="B51" s="196" t="str">
        <f>IFERROR(__xludf.DUMMYFUNCTION("""COMPUTED_VALUE"""),"Kylix")</f>
        <v>Kylix</v>
      </c>
      <c r="C51" s="196">
        <f t="shared" si="1"/>
        <v>1</v>
      </c>
      <c r="D51" s="21" t="s">
        <v>3348</v>
      </c>
      <c r="E51" s="21">
        <v>2.0</v>
      </c>
    </row>
    <row r="52">
      <c r="A52" s="191" t="str">
        <f>IFERROR(__xludf.DUMMYFUNCTION("""COMPUTED_VALUE"""),"Diviner")</f>
        <v>Diviner</v>
      </c>
      <c r="B52" s="196" t="str">
        <f>IFERROR(__xludf.DUMMYFUNCTION("""COMPUTED_VALUE"""),"Excess")</f>
        <v>Excess</v>
      </c>
      <c r="C52" s="196">
        <f t="shared" si="1"/>
        <v>1</v>
      </c>
      <c r="D52" s="21" t="s">
        <v>3349</v>
      </c>
      <c r="E52" s="21">
        <v>2.0</v>
      </c>
    </row>
    <row r="53">
      <c r="A53" s="191" t="str">
        <f>IFERROR(__xludf.DUMMYFUNCTION("""COMPUTED_VALUE"""),"of")</f>
        <v>of</v>
      </c>
      <c r="B53" s="196" t="str">
        <f>IFERROR(__xludf.DUMMYFUNCTION("""COMPUTED_VALUE"""),"Mystic")</f>
        <v>Mystic</v>
      </c>
      <c r="C53" s="196">
        <f t="shared" si="1"/>
        <v>1</v>
      </c>
      <c r="D53" s="21" t="s">
        <v>3350</v>
      </c>
      <c r="E53" s="21">
        <v>2.0</v>
      </c>
    </row>
    <row r="54">
      <c r="A54" s="191" t="str">
        <f>IFERROR(__xludf.DUMMYFUNCTION("""COMPUTED_VALUE"""),"Fates")</f>
        <v>Fates</v>
      </c>
      <c r="B54" s="196" t="str">
        <f>IFERROR(__xludf.DUMMYFUNCTION("""COMPUTED_VALUE"""),"Puzzle")</f>
        <v>Puzzle</v>
      </c>
      <c r="C54" s="196">
        <f t="shared" si="1"/>
        <v>1</v>
      </c>
      <c r="D54" s="21" t="s">
        <v>3351</v>
      </c>
      <c r="E54" s="21">
        <v>2.0</v>
      </c>
    </row>
    <row r="55">
      <c r="A55" s="191"/>
      <c r="B55" s="196" t="str">
        <f>IFERROR(__xludf.DUMMYFUNCTION("""COMPUTED_VALUE"""),"Box")</f>
        <v>Box</v>
      </c>
      <c r="C55" s="196">
        <f t="shared" si="1"/>
        <v>1</v>
      </c>
      <c r="D55" s="21" t="s">
        <v>3352</v>
      </c>
      <c r="E55" s="21">
        <v>2.0</v>
      </c>
    </row>
    <row r="56">
      <c r="A56" s="191"/>
      <c r="B56" s="196" t="str">
        <f>IFERROR(__xludf.DUMMYFUNCTION("""COMPUTED_VALUE"""),"Monolith")</f>
        <v>Monolith</v>
      </c>
      <c r="C56" s="196">
        <f t="shared" si="1"/>
        <v>1</v>
      </c>
      <c r="D56" s="21" t="s">
        <v>3353</v>
      </c>
      <c r="E56" s="21">
        <v>2.0</v>
      </c>
    </row>
    <row r="57">
      <c r="A57" s="191" t="str">
        <f>IFERROR(__xludf.DUMMYFUNCTION("""COMPUTED_VALUE"""),"Doma")</f>
        <v>Doma</v>
      </c>
      <c r="B57" s="196" t="str">
        <f>IFERROR(__xludf.DUMMYFUNCTION("""COMPUTED_VALUE"""),"Meditation")</f>
        <v>Meditation</v>
      </c>
      <c r="C57" s="196">
        <f t="shared" si="1"/>
        <v>1</v>
      </c>
      <c r="D57" s="21" t="s">
        <v>3354</v>
      </c>
      <c r="E57" s="21">
        <v>2.0</v>
      </c>
    </row>
    <row r="58">
      <c r="A58" s="191" t="str">
        <f>IFERROR(__xludf.DUMMYFUNCTION("""COMPUTED_VALUE"""),"Angel")</f>
        <v>Angel</v>
      </c>
      <c r="B58" s="196" t="str">
        <f>IFERROR(__xludf.DUMMYFUNCTION("""COMPUTED_VALUE"""),"Oasis")</f>
        <v>Oasis</v>
      </c>
      <c r="C58" s="196">
        <f t="shared" si="1"/>
        <v>1</v>
      </c>
      <c r="D58" s="21" t="s">
        <v>3276</v>
      </c>
      <c r="E58" s="21">
        <v>2.0</v>
      </c>
    </row>
    <row r="59">
      <c r="A59" s="191"/>
      <c r="B59" s="196" t="str">
        <f>IFERROR(__xludf.DUMMYFUNCTION("""COMPUTED_VALUE"""),"Sprite")</f>
        <v>Sprite</v>
      </c>
      <c r="C59" s="196">
        <f t="shared" si="1"/>
        <v>4</v>
      </c>
      <c r="D59" s="21" t="s">
        <v>3355</v>
      </c>
      <c r="E59" s="21">
        <v>2.0</v>
      </c>
    </row>
    <row r="60">
      <c r="A60" s="191"/>
      <c r="B60" s="196" t="str">
        <f>IFERROR(__xludf.DUMMYFUNCTION("""COMPUTED_VALUE"""),"Pharaoh's")</f>
        <v>Pharaoh's</v>
      </c>
      <c r="C60" s="196">
        <f t="shared" si="1"/>
        <v>1</v>
      </c>
      <c r="D60" s="21" t="s">
        <v>3356</v>
      </c>
      <c r="E60" s="21">
        <v>2.0</v>
      </c>
    </row>
    <row r="61">
      <c r="A61" s="191"/>
      <c r="B61" s="196" t="str">
        <f>IFERROR(__xludf.DUMMYFUNCTION("""COMPUTED_VALUE"""),"Bodyguard")</f>
        <v>Bodyguard</v>
      </c>
      <c r="C61" s="196">
        <f t="shared" si="1"/>
        <v>1</v>
      </c>
      <c r="D61" s="21" t="s">
        <v>3357</v>
      </c>
      <c r="E61" s="21">
        <v>2.0</v>
      </c>
    </row>
    <row r="62">
      <c r="A62" s="191" t="str">
        <f>IFERROR(__xludf.DUMMYFUNCTION("""COMPUTED_VALUE"""),"Dove")</f>
        <v>Dove</v>
      </c>
      <c r="B62" s="196" t="str">
        <f>IFERROR(__xludf.DUMMYFUNCTION("""COMPUTED_VALUE"""),"Scripture")</f>
        <v>Scripture</v>
      </c>
      <c r="C62" s="196">
        <f t="shared" si="1"/>
        <v>1</v>
      </c>
      <c r="D62" s="21" t="s">
        <v>3358</v>
      </c>
      <c r="E62" s="21">
        <v>2.0</v>
      </c>
    </row>
    <row r="63">
      <c r="A63" s="191" t="str">
        <f>IFERROR(__xludf.DUMMYFUNCTION("""COMPUTED_VALUE"""),"of")</f>
        <v>of</v>
      </c>
      <c r="B63" s="196" t="str">
        <f>IFERROR(__xludf.DUMMYFUNCTION("""COMPUTED_VALUE"""),"Monkey")</f>
        <v>Monkey</v>
      </c>
      <c r="C63" s="196">
        <f t="shared" si="1"/>
        <v>1</v>
      </c>
      <c r="D63" s="21" t="s">
        <v>3359</v>
      </c>
      <c r="E63" s="21">
        <v>2.0</v>
      </c>
    </row>
    <row r="64">
      <c r="A64" s="191" t="str">
        <f>IFERROR(__xludf.DUMMYFUNCTION("""COMPUTED_VALUE"""),"Serenity")</f>
        <v>Serenity</v>
      </c>
      <c r="B64" s="196" t="str">
        <f>IFERROR(__xludf.DUMMYFUNCTION("""COMPUTED_VALUE"""),"Pyramidion")</f>
        <v>Pyramidion</v>
      </c>
      <c r="C64" s="196">
        <f t="shared" si="1"/>
        <v>1</v>
      </c>
      <c r="D64" s="21" t="s">
        <v>3280</v>
      </c>
      <c r="E64" s="21">
        <v>2.0</v>
      </c>
    </row>
    <row r="65">
      <c r="A65" s="191"/>
      <c r="B65" s="196" t="str">
        <f>IFERROR(__xludf.DUMMYFUNCTION("""COMPUTED_VALUE"""),"Sekhem")</f>
        <v>Sekhem</v>
      </c>
      <c r="C65" s="196">
        <f t="shared" si="1"/>
        <v>1</v>
      </c>
      <c r="D65" s="21" t="s">
        <v>3360</v>
      </c>
      <c r="E65" s="21">
        <v>2.0</v>
      </c>
    </row>
    <row r="66">
      <c r="A66" s="191"/>
      <c r="B66" s="196" t="str">
        <f>IFERROR(__xludf.DUMMYFUNCTION("""COMPUTED_VALUE"""),"Chariot")</f>
        <v>Chariot</v>
      </c>
      <c r="C66" s="196">
        <f t="shared" si="1"/>
        <v>1</v>
      </c>
      <c r="D66" s="21" t="s">
        <v>3361</v>
      </c>
      <c r="E66" s="21">
        <v>2.0</v>
      </c>
    </row>
    <row r="67">
      <c r="A67" s="191" t="str">
        <f>IFERROR(__xludf.DUMMYFUNCTION("""COMPUTED_VALUE"""),"Dream")</f>
        <v>Dream</v>
      </c>
      <c r="B67" s="196" t="str">
        <f>IFERROR(__xludf.DUMMYFUNCTION("""COMPUTED_VALUE"""),"Obsidian")</f>
        <v>Obsidian</v>
      </c>
      <c r="C67" s="196">
        <f t="shared" si="1"/>
        <v>1</v>
      </c>
      <c r="D67" s="21" t="s">
        <v>3362</v>
      </c>
      <c r="E67" s="21">
        <v>2.0</v>
      </c>
    </row>
    <row r="68">
      <c r="A68" s="191" t="str">
        <f>IFERROR(__xludf.DUMMYFUNCTION("""COMPUTED_VALUE"""),"Traveler")</f>
        <v>Traveler</v>
      </c>
      <c r="B68" s="196" t="str">
        <f>IFERROR(__xludf.DUMMYFUNCTION("""COMPUTED_VALUE"""),"Scarab")</f>
        <v>Scarab</v>
      </c>
      <c r="C68" s="196">
        <f t="shared" si="1"/>
        <v>2</v>
      </c>
      <c r="D68" s="21" t="s">
        <v>3363</v>
      </c>
      <c r="E68" s="21">
        <v>2.0</v>
      </c>
    </row>
    <row r="69">
      <c r="A69" s="191"/>
      <c r="B69" s="196" t="str">
        <f>IFERROR(__xludf.DUMMYFUNCTION("""COMPUTED_VALUE"""),"Solarsteel")</f>
        <v>Solarsteel</v>
      </c>
      <c r="C69" s="196">
        <f t="shared" si="1"/>
        <v>1</v>
      </c>
      <c r="D69" s="21" t="s">
        <v>3364</v>
      </c>
      <c r="E69" s="21">
        <v>2.0</v>
      </c>
    </row>
    <row r="70">
      <c r="A70" s="191"/>
      <c r="B70" s="196" t="str">
        <f>IFERROR(__xludf.DUMMYFUNCTION("""COMPUTED_VALUE"""),"Prodigy")</f>
        <v>Prodigy</v>
      </c>
      <c r="C70" s="196">
        <f t="shared" si="1"/>
        <v>1</v>
      </c>
      <c r="D70" s="21" t="s">
        <v>3365</v>
      </c>
      <c r="E70" s="21">
        <v>2.0</v>
      </c>
    </row>
    <row r="71">
      <c r="A71" s="191"/>
      <c r="B71" s="196" t="str">
        <f>IFERROR(__xludf.DUMMYFUNCTION("""COMPUTED_VALUE"""),"Starforger")</f>
        <v>Starforger</v>
      </c>
      <c r="C71" s="196">
        <f t="shared" si="1"/>
        <v>1</v>
      </c>
      <c r="D71" s="21" t="s">
        <v>3366</v>
      </c>
      <c r="E71" s="21">
        <v>2.0</v>
      </c>
    </row>
    <row r="72">
      <c r="A72" s="191" t="str">
        <f>IFERROR(__xludf.DUMMYFUNCTION("""COMPUTED_VALUE"""),"Embalmed")</f>
        <v>Embalmed</v>
      </c>
      <c r="B72" s="196" t="str">
        <f>IFERROR(__xludf.DUMMYFUNCTION("""COMPUTED_VALUE"""),"Swiftblade")</f>
        <v>Swiftblade</v>
      </c>
      <c r="C72" s="196">
        <f t="shared" si="1"/>
        <v>1</v>
      </c>
      <c r="D72" s="21" t="s">
        <v>3367</v>
      </c>
      <c r="E72" s="21">
        <v>2.0</v>
      </c>
    </row>
    <row r="73">
      <c r="A73" s="191" t="str">
        <f>IFERROR(__xludf.DUMMYFUNCTION("""COMPUTED_VALUE"""),"Apophis")</f>
        <v>Apophis</v>
      </c>
      <c r="B73" s="196" t="str">
        <f>IFERROR(__xludf.DUMMYFUNCTION("""COMPUTED_VALUE"""),"Revenger")</f>
        <v>Revenger</v>
      </c>
      <c r="C73" s="196">
        <f t="shared" si="1"/>
        <v>1</v>
      </c>
      <c r="D73" s="21" t="s">
        <v>3368</v>
      </c>
      <c r="E73" s="21">
        <v>2.0</v>
      </c>
    </row>
    <row r="74">
      <c r="A74" s="191"/>
      <c r="B74" s="196" t="str">
        <f>IFERROR(__xludf.DUMMYFUNCTION("""COMPUTED_VALUE"""),"The")</f>
        <v>The</v>
      </c>
      <c r="C74" s="196">
        <f t="shared" si="1"/>
        <v>30</v>
      </c>
      <c r="D74" s="21" t="s">
        <v>3369</v>
      </c>
      <c r="E74" s="21">
        <v>2.0</v>
      </c>
    </row>
    <row r="75">
      <c r="A75" s="191"/>
      <c r="B75" s="196" t="str">
        <f>IFERROR(__xludf.DUMMYFUNCTION("""COMPUTED_VALUE"""),"Kitty")</f>
        <v>Kitty</v>
      </c>
      <c r="C75" s="196">
        <f t="shared" si="1"/>
        <v>1</v>
      </c>
      <c r="D75" s="21" t="s">
        <v>3370</v>
      </c>
      <c r="E75" s="21">
        <v>2.0</v>
      </c>
    </row>
    <row r="76">
      <c r="A76" s="191"/>
      <c r="B76" s="196" t="str">
        <f>IFERROR(__xludf.DUMMYFUNCTION("""COMPUTED_VALUE"""),"Thamiel")</f>
        <v>Thamiel</v>
      </c>
      <c r="C76" s="196">
        <f t="shared" si="1"/>
        <v>1</v>
      </c>
      <c r="D76" s="21" t="s">
        <v>3371</v>
      </c>
      <c r="E76" s="21">
        <v>2.0</v>
      </c>
    </row>
    <row r="77">
      <c r="A77" s="191" t="str">
        <f>IFERROR(__xludf.DUMMYFUNCTION("""COMPUTED_VALUE"""),"Feline")</f>
        <v>Feline</v>
      </c>
      <c r="B77" s="196" t="str">
        <f>IFERROR(__xludf.DUMMYFUNCTION("""COMPUTED_VALUE"""),"Thunderswarm")</f>
        <v>Thunderswarm</v>
      </c>
      <c r="C77" s="196">
        <f t="shared" si="1"/>
        <v>4</v>
      </c>
      <c r="D77" s="21" t="s">
        <v>3372</v>
      </c>
      <c r="E77" s="21">
        <v>2.0</v>
      </c>
    </row>
    <row r="78">
      <c r="A78" s="191" t="str">
        <f>IFERROR(__xludf.DUMMYFUNCTION("""COMPUTED_VALUE"""),"Ushabti")</f>
        <v>Ushabti</v>
      </c>
      <c r="B78" s="196" t="str">
        <f>IFERROR(__xludf.DUMMYFUNCTION("""COMPUTED_VALUE"""),"Skirmisher")</f>
        <v>Skirmisher</v>
      </c>
      <c r="C78" s="196">
        <f t="shared" si="1"/>
        <v>1</v>
      </c>
      <c r="D78" s="21" t="s">
        <v>3373</v>
      </c>
      <c r="E78" s="21">
        <v>2.0</v>
      </c>
    </row>
    <row r="79">
      <c r="A79" s="191"/>
      <c r="B79" s="196" t="str">
        <f>IFERROR(__xludf.DUMMYFUNCTION("""COMPUTED_VALUE"""),"Tranquil")</f>
        <v>Tranquil</v>
      </c>
      <c r="C79" s="196">
        <f t="shared" si="1"/>
        <v>3</v>
      </c>
      <c r="D79" s="21" t="s">
        <v>3374</v>
      </c>
      <c r="E79" s="21">
        <v>2.0</v>
      </c>
    </row>
    <row r="80">
      <c r="A80" s="191"/>
      <c r="B80" s="196" t="str">
        <f>IFERROR(__xludf.DUMMYFUNCTION("""COMPUTED_VALUE"""),"Herd")</f>
        <v>Herd</v>
      </c>
      <c r="C80" s="196">
        <f t="shared" si="1"/>
        <v>3</v>
      </c>
      <c r="D80" s="21" t="s">
        <v>3375</v>
      </c>
      <c r="E80" s="21">
        <v>2.0</v>
      </c>
    </row>
    <row r="81">
      <c r="A81" s="191"/>
      <c r="B81" s="196" t="str">
        <f>IFERROR(__xludf.DUMMYFUNCTION("""COMPUTED_VALUE"""),"Gem")</f>
        <v>Gem</v>
      </c>
      <c r="C81" s="196">
        <f t="shared" si="1"/>
        <v>2</v>
      </c>
      <c r="D81" s="21" t="s">
        <v>3376</v>
      </c>
      <c r="E81" s="21">
        <v>2.0</v>
      </c>
    </row>
    <row r="82">
      <c r="A82" s="191" t="str">
        <f>IFERROR(__xludf.DUMMYFUNCTION("""COMPUTED_VALUE"""),"Guardian")</f>
        <v>Guardian</v>
      </c>
      <c r="B82" s="196" t="str">
        <f>IFERROR(__xludf.DUMMYFUNCTION("""COMPUTED_VALUE"""),"Titan")</f>
        <v>Titan</v>
      </c>
      <c r="C82" s="196">
        <f t="shared" si="1"/>
        <v>2</v>
      </c>
      <c r="D82" s="21" t="s">
        <v>3377</v>
      </c>
      <c r="E82" s="21">
        <v>2.0</v>
      </c>
    </row>
    <row r="83">
      <c r="A83" s="191" t="str">
        <f>IFERROR(__xludf.DUMMYFUNCTION("""COMPUTED_VALUE"""),"of")</f>
        <v>of</v>
      </c>
      <c r="B83" s="196" t="str">
        <f>IFERROR(__xludf.DUMMYFUNCTION("""COMPUTED_VALUE"""),"Towering")</f>
        <v>Towering</v>
      </c>
      <c r="C83" s="196">
        <f t="shared" si="1"/>
        <v>1</v>
      </c>
      <c r="D83" s="21" t="s">
        <v>3378</v>
      </c>
      <c r="E83" s="21">
        <v>2.0</v>
      </c>
    </row>
    <row r="84">
      <c r="A84" s="191" t="str">
        <f>IFERROR(__xludf.DUMMYFUNCTION("""COMPUTED_VALUE"""),"the")</f>
        <v>the</v>
      </c>
      <c r="B84" s="196" t="str">
        <f>IFERROR(__xludf.DUMMYFUNCTION("""COMPUTED_VALUE"""),"Obelisk")</f>
        <v>Obelisk</v>
      </c>
      <c r="C84" s="196">
        <f t="shared" si="1"/>
        <v>2</v>
      </c>
      <c r="D84" s="21" t="s">
        <v>3379</v>
      </c>
      <c r="E84" s="21">
        <v>2.0</v>
      </c>
    </row>
    <row r="85">
      <c r="A85" s="191" t="str">
        <f>IFERROR(__xludf.DUMMYFUNCTION("""COMPUTED_VALUE"""),"Gates")</f>
        <v>Gates</v>
      </c>
      <c r="B85" s="196" t="str">
        <f>IFERROR(__xludf.DUMMYFUNCTION("""COMPUTED_VALUE"""),"Xi")</f>
        <v>Xi</v>
      </c>
      <c r="C85" s="196">
        <f t="shared" si="1"/>
        <v>1</v>
      </c>
      <c r="D85" s="21" t="s">
        <v>3380</v>
      </c>
      <c r="E85" s="21">
        <v>2.0</v>
      </c>
    </row>
    <row r="86">
      <c r="A86" s="191"/>
      <c r="B86" s="196" t="str">
        <f>IFERROR(__xludf.DUMMYFUNCTION("""COMPUTED_VALUE"""),"Pegasus")</f>
        <v>Pegasus</v>
      </c>
      <c r="C86" s="196">
        <f t="shared" si="1"/>
        <v>2</v>
      </c>
      <c r="D86" s="21" t="s">
        <v>3381</v>
      </c>
      <c r="E86" s="21">
        <v>2.0</v>
      </c>
    </row>
    <row r="87">
      <c r="A87" s="191" t="str">
        <f>IFERROR(__xludf.DUMMYFUNCTION("""COMPUTED_VALUE"""),"Guardian")</f>
        <v>Guardian</v>
      </c>
      <c r="B87" s="196" t="str">
        <f>IFERROR(__xludf.DUMMYFUNCTION("""COMPUTED_VALUE"""),"Winged")</f>
        <v>Winged</v>
      </c>
      <c r="C87" s="196">
        <f t="shared" si="1"/>
        <v>1</v>
      </c>
      <c r="D87" s="21" t="s">
        <v>3382</v>
      </c>
      <c r="E87" s="21">
        <v>2.0</v>
      </c>
    </row>
    <row r="88">
      <c r="A88" s="191" t="str">
        <f>IFERROR(__xludf.DUMMYFUNCTION("""COMPUTED_VALUE"""),"Angel")</f>
        <v>Angel</v>
      </c>
      <c r="B88" s="196" t="str">
        <f>IFERROR(__xludf.DUMMYFUNCTION("""COMPUTED_VALUE"""),"Ghostfire")</f>
        <v>Ghostfire</v>
      </c>
      <c r="C88" s="196">
        <f t="shared" si="1"/>
        <v>1</v>
      </c>
      <c r="D88" s="21" t="s">
        <v>3383</v>
      </c>
      <c r="E88" s="21">
        <v>2.0</v>
      </c>
    </row>
    <row r="89">
      <c r="A89" s="191"/>
      <c r="B89" s="196" t="str">
        <f>IFERROR(__xludf.DUMMYFUNCTION("""COMPUTED_VALUE"""),"Basilisk")</f>
        <v>Basilisk</v>
      </c>
      <c r="C89" s="196">
        <f t="shared" si="1"/>
        <v>2</v>
      </c>
      <c r="D89" s="21" t="s">
        <v>3384</v>
      </c>
      <c r="E89" s="21">
        <v>2.0</v>
      </c>
    </row>
    <row r="90">
      <c r="A90" s="191"/>
      <c r="B90" s="196" t="str">
        <f>IFERROR(__xludf.DUMMYFUNCTION("""COMPUTED_VALUE"""),"Yellow")</f>
        <v>Yellow</v>
      </c>
      <c r="C90" s="196">
        <f t="shared" si="1"/>
        <v>2</v>
      </c>
      <c r="D90" s="21" t="s">
        <v>3385</v>
      </c>
      <c r="E90" s="21">
        <v>2.0</v>
      </c>
    </row>
    <row r="91">
      <c r="A91" s="191"/>
      <c r="B91" s="196" t="str">
        <f>IFERROR(__xludf.DUMMYFUNCTION("""COMPUTED_VALUE"""),"Young")</f>
        <v>Young</v>
      </c>
      <c r="C91" s="196">
        <f t="shared" si="1"/>
        <v>2</v>
      </c>
      <c r="D91" s="21" t="s">
        <v>3386</v>
      </c>
      <c r="E91" s="21">
        <v>2.0</v>
      </c>
    </row>
    <row r="92">
      <c r="A92" s="191" t="str">
        <f>IFERROR(__xludf.DUMMYFUNCTION("""COMPUTED_VALUE"""),"Hallowed")</f>
        <v>Hallowed</v>
      </c>
      <c r="B92" s="196" t="str">
        <f>IFERROR(__xludf.DUMMYFUNCTION("""COMPUTED_VALUE"""),"Monk")</f>
        <v>Monk</v>
      </c>
      <c r="C92" s="196">
        <f t="shared" si="1"/>
        <v>1</v>
      </c>
      <c r="D92" s="21" t="s">
        <v>3387</v>
      </c>
      <c r="E92" s="21">
        <v>2.0</v>
      </c>
    </row>
    <row r="93">
      <c r="A93" s="191" t="str">
        <f>IFERROR(__xludf.DUMMYFUNCTION("""COMPUTED_VALUE"""),"Exorcist")</f>
        <v>Exorcist</v>
      </c>
      <c r="B93" s="196" t="str">
        <f>IFERROR(__xludf.DUMMYFUNCTION("""COMPUTED_VALUE"""),"Cartouche")</f>
        <v>Cartouche</v>
      </c>
      <c r="C93" s="196">
        <f t="shared" si="1"/>
        <v>1</v>
      </c>
      <c r="D93" s="21" t="s">
        <v>3388</v>
      </c>
      <c r="E93" s="21">
        <v>2.0</v>
      </c>
    </row>
    <row r="94">
      <c r="A94" s="191"/>
      <c r="B94" s="196" t="str">
        <f>IFERROR(__xludf.DUMMYFUNCTION("""COMPUTED_VALUE"""),"Luster")</f>
        <v>Luster</v>
      </c>
      <c r="C94" s="196">
        <f t="shared" si="1"/>
        <v>1</v>
      </c>
      <c r="D94" s="21" t="s">
        <v>3389</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3390</v>
      </c>
      <c r="E96" s="21">
        <v>2.0</v>
      </c>
    </row>
    <row r="97">
      <c r="A97" s="191" t="str">
        <f>IFERROR(__xludf.DUMMYFUNCTION("""COMPUTED_VALUE"""),"Harmonic")</f>
        <v>Harmonic</v>
      </c>
      <c r="B97" s="196" t="str">
        <f>IFERROR(__xludf.DUMMYFUNCTION("""COMPUTED_VALUE"""),"Hailstorm")</f>
        <v>Hailstorm</v>
      </c>
      <c r="C97" s="196">
        <f t="shared" si="1"/>
        <v>1</v>
      </c>
      <c r="D97" s="21" t="s">
        <v>3391</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3392</v>
      </c>
      <c r="E99" s="21">
        <v>1.0</v>
      </c>
    </row>
    <row r="100">
      <c r="A100" s="191"/>
      <c r="B100" s="196" t="str">
        <f>IFERROR(__xludf.DUMMYFUNCTION("""COMPUTED_VALUE"""),"Scorpion")</f>
        <v>Scorpion</v>
      </c>
      <c r="C100" s="196">
        <f t="shared" si="1"/>
        <v>2</v>
      </c>
      <c r="D100" s="21" t="s">
        <v>3393</v>
      </c>
      <c r="E100" s="21">
        <v>1.0</v>
      </c>
    </row>
    <row r="101">
      <c r="A101" s="191"/>
      <c r="B101" s="196" t="str">
        <f>IFERROR(__xludf.DUMMYFUNCTION("""COMPUTED_VALUE"""),"Wrath")</f>
        <v>Wrath</v>
      </c>
      <c r="C101" s="196">
        <f t="shared" si="1"/>
        <v>1</v>
      </c>
      <c r="D101" s="21" t="s">
        <v>3394</v>
      </c>
      <c r="E101" s="21">
        <v>1.0</v>
      </c>
    </row>
    <row r="102">
      <c r="A102" s="191" t="str">
        <f>IFERROR(__xludf.DUMMYFUNCTION("""COMPUTED_VALUE"""),"Ibis")</f>
        <v>Ibis</v>
      </c>
      <c r="B102" s="196" t="str">
        <f>IFERROR(__xludf.DUMMYFUNCTION("""COMPUTED_VALUE"""),"Pharaoh")</f>
        <v>Pharaoh</v>
      </c>
      <c r="C102" s="196">
        <f t="shared" si="1"/>
        <v>1</v>
      </c>
      <c r="D102" s="21" t="s">
        <v>3395</v>
      </c>
      <c r="E102" s="21">
        <v>1.0</v>
      </c>
    </row>
    <row r="103">
      <c r="A103" s="191" t="str">
        <f>IFERROR(__xludf.DUMMYFUNCTION("""COMPUTED_VALUE"""),"Ushabti")</f>
        <v>Ushabti</v>
      </c>
      <c r="B103" s="196" t="str">
        <f>IFERROR(__xludf.DUMMYFUNCTION("""COMPUTED_VALUE"""),"Bringer")</f>
        <v>Bringer</v>
      </c>
      <c r="C103" s="196">
        <f t="shared" si="1"/>
        <v>3</v>
      </c>
      <c r="D103" s="21" t="s">
        <v>3396</v>
      </c>
      <c r="E103" s="21">
        <v>1.0</v>
      </c>
    </row>
    <row r="104">
      <c r="A104" s="191"/>
      <c r="B104" s="196" t="str">
        <f>IFERROR(__xludf.DUMMYFUNCTION("""COMPUTED_VALUE"""),"Good")</f>
        <v>Good</v>
      </c>
      <c r="C104" s="196">
        <f t="shared" si="1"/>
        <v>1</v>
      </c>
      <c r="D104" s="21" t="s">
        <v>3397</v>
      </c>
      <c r="E104" s="21">
        <v>1.0</v>
      </c>
    </row>
    <row r="105">
      <c r="A105" s="191"/>
      <c r="B105" s="196" t="str">
        <f>IFERROR(__xludf.DUMMYFUNCTION("""COMPUTED_VALUE"""),"News")</f>
        <v>News</v>
      </c>
      <c r="C105" s="196">
        <f t="shared" si="1"/>
        <v>1</v>
      </c>
      <c r="D105" s="21" t="s">
        <v>3398</v>
      </c>
      <c r="E105" s="21">
        <v>1.0</v>
      </c>
    </row>
    <row r="106">
      <c r="A106" s="191"/>
      <c r="B106" s="196" t="str">
        <f>IFERROR(__xludf.DUMMYFUNCTION("""COMPUTED_VALUE"""),"Lightning")</f>
        <v>Lightning</v>
      </c>
      <c r="C106" s="196">
        <f t="shared" si="1"/>
        <v>2</v>
      </c>
      <c r="D106" s="21" t="s">
        <v>3399</v>
      </c>
      <c r="E106" s="21">
        <v>1.0</v>
      </c>
    </row>
    <row r="107">
      <c r="A107" s="191" t="str">
        <f>IFERROR(__xludf.DUMMYFUNCTION("""COMPUTED_VALUE"""),"Herald")</f>
        <v>Herald</v>
      </c>
      <c r="B107" s="196" t="str">
        <f>IFERROR(__xludf.DUMMYFUNCTION("""COMPUTED_VALUE"""),"Rider")</f>
        <v>Rider</v>
      </c>
      <c r="C107" s="196">
        <f t="shared" si="1"/>
        <v>2</v>
      </c>
      <c r="D107" s="21" t="s">
        <v>3400</v>
      </c>
      <c r="E107" s="21">
        <v>1.0</v>
      </c>
    </row>
    <row r="108">
      <c r="A108" s="191" t="str">
        <f>IFERROR(__xludf.DUMMYFUNCTION("""COMPUTED_VALUE"""),"of")</f>
        <v>of</v>
      </c>
      <c r="B108" s="196" t="str">
        <f>IFERROR(__xludf.DUMMYFUNCTION("""COMPUTED_VALUE"""),"Desertwind")</f>
        <v>Desertwind</v>
      </c>
      <c r="C108" s="196">
        <f t="shared" si="1"/>
        <v>1</v>
      </c>
      <c r="D108" s="21" t="s">
        <v>3401</v>
      </c>
      <c r="E108" s="21">
        <v>1.0</v>
      </c>
    </row>
    <row r="109">
      <c r="A109" s="191" t="str">
        <f>IFERROR(__xludf.DUMMYFUNCTION("""COMPUTED_VALUE"""),"Eternal")</f>
        <v>Eternal</v>
      </c>
      <c r="B109" s="196" t="str">
        <f>IFERROR(__xludf.DUMMYFUNCTION("""COMPUTED_VALUE"""),"Relic")</f>
        <v>Relic</v>
      </c>
      <c r="C109" s="196">
        <f t="shared" si="1"/>
        <v>1</v>
      </c>
      <c r="D109" s="21" t="s">
        <v>3402</v>
      </c>
      <c r="E109" s="21">
        <v>1.0</v>
      </c>
    </row>
    <row r="110">
      <c r="A110" s="191" t="str">
        <f>IFERROR(__xludf.DUMMYFUNCTION("""COMPUTED_VALUE"""),"Grace")</f>
        <v>Grace</v>
      </c>
      <c r="B110" s="196" t="str">
        <f>IFERROR(__xludf.DUMMYFUNCTION("""COMPUTED_VALUE"""),"Hunter")</f>
        <v>Hunter</v>
      </c>
      <c r="C110" s="196">
        <f t="shared" si="1"/>
        <v>1</v>
      </c>
      <c r="D110" s="21" t="s">
        <v>3403</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3404</v>
      </c>
      <c r="E112" s="21">
        <v>1.0</v>
      </c>
    </row>
    <row r="113">
      <c r="A113" s="191" t="str">
        <f>IFERROR(__xludf.DUMMYFUNCTION("""COMPUTED_VALUE"""),"Master")</f>
        <v>Master</v>
      </c>
      <c r="B113" s="196" t="str">
        <f>IFERROR(__xludf.DUMMYFUNCTION("""COMPUTED_VALUE"""),"Gleam")</f>
        <v>Gleam</v>
      </c>
      <c r="C113" s="196">
        <f t="shared" si="1"/>
        <v>1</v>
      </c>
      <c r="D113" s="21" t="s">
        <v>3405</v>
      </c>
      <c r="E113" s="21">
        <v>1.0</v>
      </c>
    </row>
    <row r="114">
      <c r="A114" s="191" t="str">
        <f>IFERROR(__xludf.DUMMYFUNCTION("""COMPUTED_VALUE"""),"Sphinx")</f>
        <v>Sphinx</v>
      </c>
      <c r="B114" s="196" t="str">
        <f>IFERROR(__xludf.DUMMYFUNCTION("""COMPUTED_VALUE"""),"Pomegrake")</f>
        <v>Pomegrake</v>
      </c>
      <c r="C114" s="196">
        <f t="shared" si="1"/>
        <v>1</v>
      </c>
      <c r="D114" s="21" t="s">
        <v>3406</v>
      </c>
      <c r="E114" s="21">
        <v>1.0</v>
      </c>
    </row>
    <row r="115">
      <c r="A115" s="191"/>
      <c r="B115" s="196" t="str">
        <f>IFERROR(__xludf.DUMMYFUNCTION("""COMPUTED_VALUE"""),"Embalmer")</f>
        <v>Embalmer</v>
      </c>
      <c r="C115" s="196">
        <f t="shared" si="1"/>
        <v>1</v>
      </c>
      <c r="D115" s="21" t="s">
        <v>3407</v>
      </c>
      <c r="E115" s="21">
        <v>1.0</v>
      </c>
    </row>
    <row r="116">
      <c r="A116" s="191"/>
      <c r="B116" s="196" t="str">
        <f>IFERROR(__xludf.DUMMYFUNCTION("""COMPUTED_VALUE"""),"Carver")</f>
        <v>Carver</v>
      </c>
      <c r="C116" s="196">
        <f t="shared" si="1"/>
        <v>2</v>
      </c>
      <c r="D116" s="21" t="s">
        <v>3408</v>
      </c>
      <c r="E116" s="21">
        <v>1.0</v>
      </c>
    </row>
    <row r="117">
      <c r="A117" s="191" t="str">
        <f>IFERROR(__xludf.DUMMYFUNCTION("""COMPUTED_VALUE"""),"Ivoryscar")</f>
        <v>Ivoryscar</v>
      </c>
      <c r="B117" s="196" t="str">
        <f>IFERROR(__xludf.DUMMYFUNCTION("""COMPUTED_VALUE"""),"Shattercrown")</f>
        <v>Shattercrown</v>
      </c>
      <c r="C117" s="196">
        <f t="shared" si="1"/>
        <v>1</v>
      </c>
      <c r="D117" s="21" t="s">
        <v>3409</v>
      </c>
      <c r="E117" s="21">
        <v>1.0</v>
      </c>
    </row>
    <row r="118">
      <c r="A118" s="191" t="str">
        <f>IFERROR(__xludf.DUMMYFUNCTION("""COMPUTED_VALUE"""),"Cursewing")</f>
        <v>Cursewing</v>
      </c>
      <c r="B118" s="196" t="str">
        <f>IFERROR(__xludf.DUMMYFUNCTION("""COMPUTED_VALUE"""),"Luminary")</f>
        <v>Luminary</v>
      </c>
      <c r="C118" s="196">
        <f t="shared" si="1"/>
        <v>1</v>
      </c>
      <c r="D118" s="21" t="s">
        <v>3410</v>
      </c>
      <c r="E118" s="21">
        <v>1.0</v>
      </c>
    </row>
    <row r="119">
      <c r="A119" s="191"/>
      <c r="B119" s="196" t="str">
        <f>IFERROR(__xludf.DUMMYFUNCTION("""COMPUTED_VALUE"""),"Shepard")</f>
        <v>Shepard</v>
      </c>
      <c r="C119" s="196">
        <f t="shared" si="1"/>
        <v>1</v>
      </c>
      <c r="D119" s="21" t="s">
        <v>3411</v>
      </c>
      <c r="E119" s="21">
        <v>1.0</v>
      </c>
    </row>
    <row r="120">
      <c r="A120" s="191"/>
      <c r="B120" s="196" t="str">
        <f>IFERROR(__xludf.DUMMYFUNCTION("""COMPUTED_VALUE"""),"Morning")</f>
        <v>Morning</v>
      </c>
      <c r="C120" s="196">
        <f t="shared" si="1"/>
        <v>1</v>
      </c>
      <c r="D120" s="21" t="s">
        <v>3412</v>
      </c>
      <c r="E120" s="21">
        <v>1.0</v>
      </c>
    </row>
    <row r="121">
      <c r="A121" s="191"/>
      <c r="B121" s="196" t="str">
        <f>IFERROR(__xludf.DUMMYFUNCTION("""COMPUTED_VALUE"""),"Dew")</f>
        <v>Dew</v>
      </c>
      <c r="C121" s="196">
        <f t="shared" si="1"/>
        <v>1</v>
      </c>
      <c r="D121" s="21" t="s">
        <v>3413</v>
      </c>
      <c r="E121" s="21">
        <v>1.0</v>
      </c>
    </row>
    <row r="122">
      <c r="A122" s="191" t="str">
        <f>IFERROR(__xludf.DUMMYFUNCTION("""COMPUTED_VALUE"""),"Ivoryscar")</f>
        <v>Ivoryscar</v>
      </c>
      <c r="B122" s="196" t="str">
        <f>IFERROR(__xludf.DUMMYFUNCTION("""COMPUTED_VALUE"""),"Arboreal")</f>
        <v>Arboreal</v>
      </c>
      <c r="C122" s="196">
        <f t="shared" si="1"/>
        <v>1</v>
      </c>
      <c r="D122" s="21" t="s">
        <v>3414</v>
      </c>
      <c r="E122" s="21">
        <v>1.0</v>
      </c>
    </row>
    <row r="123">
      <c r="A123" s="191" t="str">
        <f>IFERROR(__xludf.DUMMYFUNCTION("""COMPUTED_VALUE"""),"Magistrate")</f>
        <v>Magistrate</v>
      </c>
      <c r="B123" s="196" t="str">
        <f>IFERROR(__xludf.DUMMYFUNCTION("""COMPUTED_VALUE"""),"Messenger")</f>
        <v>Messenger</v>
      </c>
      <c r="C123" s="196">
        <f t="shared" si="1"/>
        <v>1</v>
      </c>
      <c r="D123" s="21" t="s">
        <v>3415</v>
      </c>
      <c r="E123" s="21">
        <v>1.0</v>
      </c>
    </row>
    <row r="124">
      <c r="A124" s="191"/>
      <c r="B124" s="196" t="str">
        <f>IFERROR(__xludf.DUMMYFUNCTION("""COMPUTED_VALUE"""),"Auric")</f>
        <v>Auric</v>
      </c>
      <c r="C124" s="196">
        <f t="shared" si="1"/>
        <v>1</v>
      </c>
      <c r="D124" s="21" t="s">
        <v>3416</v>
      </c>
      <c r="E124" s="21">
        <v>1.0</v>
      </c>
    </row>
    <row r="125">
      <c r="A125" s="191"/>
      <c r="B125" s="196" t="str">
        <f>IFERROR(__xludf.DUMMYFUNCTION("""COMPUTED_VALUE"""),"Ant")</f>
        <v>Ant</v>
      </c>
      <c r="C125" s="196">
        <f t="shared" si="1"/>
        <v>2</v>
      </c>
      <c r="D125" s="21" t="s">
        <v>3417</v>
      </c>
      <c r="E125" s="21">
        <v>1.0</v>
      </c>
    </row>
    <row r="126">
      <c r="A126" s="191"/>
      <c r="B126" s="196" t="str">
        <f>IFERROR(__xludf.DUMMYFUNCTION("""COMPUTED_VALUE"""),"Regent")</f>
        <v>Regent</v>
      </c>
      <c r="C126" s="196">
        <f t="shared" si="1"/>
        <v>1</v>
      </c>
      <c r="D126" s="21" t="s">
        <v>3418</v>
      </c>
      <c r="E126" s="21">
        <v>1.0</v>
      </c>
    </row>
    <row r="127">
      <c r="A127" s="191" t="str">
        <f>IFERROR(__xludf.DUMMYFUNCTION("""COMPUTED_VALUE"""),"Kylix")</f>
        <v>Kylix</v>
      </c>
      <c r="B127" s="196" t="str">
        <f>IFERROR(__xludf.DUMMYFUNCTION("""COMPUTED_VALUE"""),"Blessing")</f>
        <v>Blessing</v>
      </c>
      <c r="C127" s="196">
        <f t="shared" si="1"/>
        <v>1</v>
      </c>
      <c r="D127" s="21" t="s">
        <v>3419</v>
      </c>
      <c r="E127" s="21">
        <v>1.0</v>
      </c>
    </row>
    <row r="128">
      <c r="A128" s="191" t="str">
        <f>IFERROR(__xludf.DUMMYFUNCTION("""COMPUTED_VALUE"""),"of")</f>
        <v>of</v>
      </c>
      <c r="B128" s="196" t="str">
        <f>IFERROR(__xludf.DUMMYFUNCTION("""COMPUTED_VALUE"""),"Bestower")</f>
        <v>Bestower</v>
      </c>
      <c r="C128" s="196">
        <f t="shared" si="1"/>
        <v>1</v>
      </c>
      <c r="D128" s="21" t="s">
        <v>3420</v>
      </c>
      <c r="E128" s="21">
        <v>1.0</v>
      </c>
    </row>
    <row r="129">
      <c r="A129" s="191" t="str">
        <f>IFERROR(__xludf.DUMMYFUNCTION("""COMPUTED_VALUE"""),"Excess")</f>
        <v>Excess</v>
      </c>
      <c r="B129" s="196" t="str">
        <f>IFERROR(__xludf.DUMMYFUNCTION("""COMPUTED_VALUE"""),"Waypost")</f>
        <v>Waypost</v>
      </c>
      <c r="C129" s="196">
        <f t="shared" si="1"/>
        <v>1</v>
      </c>
      <c r="D129" s="21" t="s">
        <v>3421</v>
      </c>
      <c r="E129" s="21">
        <v>1.0</v>
      </c>
    </row>
    <row r="130">
      <c r="A130" s="191"/>
      <c r="B130" s="196" t="str">
        <f>IFERROR(__xludf.DUMMYFUNCTION("""COMPUTED_VALUE"""),"Crimson")</f>
        <v>Crimson</v>
      </c>
      <c r="C130" s="196">
        <f t="shared" si="1"/>
        <v>1</v>
      </c>
      <c r="D130" s="21" t="s">
        <v>3422</v>
      </c>
      <c r="E130" s="21">
        <v>1.0</v>
      </c>
    </row>
    <row r="131">
      <c r="A131" s="191"/>
      <c r="B131" s="196" t="str">
        <f>IFERROR(__xludf.DUMMYFUNCTION("""COMPUTED_VALUE"""),"Flamechick")</f>
        <v>Flamechick</v>
      </c>
      <c r="C131" s="196">
        <f t="shared" si="1"/>
        <v>1</v>
      </c>
      <c r="D131" s="21" t="s">
        <v>3423</v>
      </c>
      <c r="E131" s="21">
        <v>1.0</v>
      </c>
    </row>
    <row r="132">
      <c r="A132" s="191" t="str">
        <f>IFERROR(__xludf.DUMMYFUNCTION("""COMPUTED_VALUE"""),"Mystic")</f>
        <v>Mystic</v>
      </c>
      <c r="B132" s="196" t="str">
        <f>IFERROR(__xludf.DUMMYFUNCTION("""COMPUTED_VALUE"""),"Ascended")</f>
        <v>Ascended</v>
      </c>
      <c r="C132" s="196">
        <f t="shared" si="1"/>
        <v>1</v>
      </c>
      <c r="D132" s="21" t="s">
        <v>3424</v>
      </c>
      <c r="E132" s="21">
        <v>1.0</v>
      </c>
    </row>
    <row r="133">
      <c r="A133" s="191" t="str">
        <f>IFERROR(__xludf.DUMMYFUNCTION("""COMPUTED_VALUE"""),"Puzzle")</f>
        <v>Puzzle</v>
      </c>
      <c r="B133" s="196" t="str">
        <f>IFERROR(__xludf.DUMMYFUNCTION("""COMPUTED_VALUE"""),"One")</f>
        <v>One</v>
      </c>
      <c r="C133" s="196">
        <f t="shared" si="1"/>
        <v>2</v>
      </c>
      <c r="D133" s="21" t="s">
        <v>3425</v>
      </c>
      <c r="E133" s="21">
        <v>1.0</v>
      </c>
    </row>
    <row r="134">
      <c r="A134" s="191" t="str">
        <f>IFERROR(__xludf.DUMMYFUNCTION("""COMPUTED_VALUE"""),"Box")</f>
        <v>Box</v>
      </c>
      <c r="B134" s="196" t="str">
        <f>IFERROR(__xludf.DUMMYFUNCTION("""COMPUTED_VALUE"""),"Rubyskull")</f>
        <v>Rubyskull</v>
      </c>
      <c r="C134" s="196">
        <f t="shared" si="1"/>
        <v>1</v>
      </c>
      <c r="D134" s="21" t="s">
        <v>3426</v>
      </c>
      <c r="E134" s="21">
        <v>1.0</v>
      </c>
    </row>
    <row r="135">
      <c r="A135" s="191"/>
      <c r="B135" s="196" t="str">
        <f>IFERROR(__xludf.DUMMYFUNCTION("""COMPUTED_VALUE"""),"Blackwing")</f>
        <v>Blackwing</v>
      </c>
      <c r="C135" s="196">
        <f t="shared" si="1"/>
        <v>1</v>
      </c>
      <c r="D135" s="21" t="s">
        <v>3427</v>
      </c>
      <c r="E135" s="21">
        <v>1.0</v>
      </c>
    </row>
    <row r="136">
      <c r="A136" s="191"/>
      <c r="B136" s="196" t="str">
        <f>IFERROR(__xludf.DUMMYFUNCTION("""COMPUTED_VALUE"""),"Usurper")</f>
        <v>Usurper</v>
      </c>
      <c r="C136" s="196">
        <f t="shared" si="1"/>
        <v>1</v>
      </c>
      <c r="D136" s="21" t="s">
        <v>3428</v>
      </c>
      <c r="E136" s="21">
        <v>1.0</v>
      </c>
    </row>
    <row r="137">
      <c r="A137" s="191" t="str">
        <f>IFERROR(__xludf.DUMMYFUNCTION("""COMPUTED_VALUE"""),"Monolith")</f>
        <v>Monolith</v>
      </c>
      <c r="B137" s="196" t="str">
        <f>IFERROR(__xludf.DUMMYFUNCTION("""COMPUTED_VALUE"""),"Celestial")</f>
        <v>Celestial</v>
      </c>
      <c r="C137" s="196">
        <f t="shared" si="1"/>
        <v>1</v>
      </c>
      <c r="D137" s="21" t="s">
        <v>3429</v>
      </c>
      <c r="E137" s="21">
        <v>1.0</v>
      </c>
    </row>
    <row r="138">
      <c r="A138" s="191" t="str">
        <f>IFERROR(__xludf.DUMMYFUNCTION("""COMPUTED_VALUE"""),"of")</f>
        <v>of</v>
      </c>
      <c r="B138" s="196" t="str">
        <f>IFERROR(__xludf.DUMMYFUNCTION("""COMPUTED_VALUE"""),"Second")</f>
        <v>Second</v>
      </c>
      <c r="C138" s="196">
        <f t="shared" si="1"/>
        <v>1</v>
      </c>
      <c r="D138" s="21" t="s">
        <v>3430</v>
      </c>
      <c r="E138" s="21">
        <v>1.0</v>
      </c>
    </row>
    <row r="139">
      <c r="A139" s="191" t="str">
        <f>IFERROR(__xludf.DUMMYFUNCTION("""COMPUTED_VALUE"""),"Meditation")</f>
        <v>Meditation</v>
      </c>
      <c r="B139" s="196" t="str">
        <f>IFERROR(__xludf.DUMMYFUNCTION("""COMPUTED_VALUE"""),"Wing")</f>
        <v>Wing</v>
      </c>
      <c r="C139" s="196">
        <f t="shared" si="1"/>
        <v>1</v>
      </c>
      <c r="D139" s="21" t="s">
        <v>3431</v>
      </c>
      <c r="E139" s="21">
        <v>1.0</v>
      </c>
    </row>
    <row r="140">
      <c r="A140" s="191"/>
      <c r="B140" s="196" t="str">
        <f>IFERROR(__xludf.DUMMYFUNCTION("""COMPUTED_VALUE"""),"Fatebreaker")</f>
        <v>Fatebreaker</v>
      </c>
      <c r="C140" s="196">
        <f t="shared" si="1"/>
        <v>1</v>
      </c>
      <c r="D140" s="21" t="s">
        <v>3432</v>
      </c>
      <c r="E140" s="21">
        <v>1.0</v>
      </c>
    </row>
    <row r="141">
      <c r="A141" s="191"/>
      <c r="B141" s="196" t="str">
        <f>IFERROR(__xludf.DUMMYFUNCTION("""COMPUTED_VALUE"""),"Moon")</f>
        <v>Moon</v>
      </c>
      <c r="C141" s="196">
        <f t="shared" si="1"/>
        <v>2</v>
      </c>
      <c r="D141" s="21" t="s">
        <v>3433</v>
      </c>
      <c r="E141" s="21">
        <v>1.0</v>
      </c>
    </row>
    <row r="142">
      <c r="A142" s="191" t="str">
        <f>IFERROR(__xludf.DUMMYFUNCTION("""COMPUTED_VALUE"""),"Oasis")</f>
        <v>Oasis</v>
      </c>
      <c r="B142" s="196" t="str">
        <f>IFERROR(__xludf.DUMMYFUNCTION("""COMPUTED_VALUE"""),"Priestess")</f>
        <v>Priestess</v>
      </c>
      <c r="C142" s="196">
        <f t="shared" si="1"/>
        <v>1</v>
      </c>
      <c r="D142" s="21" t="s">
        <v>3434</v>
      </c>
      <c r="E142" s="21">
        <v>1.0</v>
      </c>
    </row>
    <row r="143">
      <c r="A143" s="191" t="str">
        <f>IFERROR(__xludf.DUMMYFUNCTION("""COMPUTED_VALUE"""),"Sprite")</f>
        <v>Sprite</v>
      </c>
      <c r="B143" s="196" t="str">
        <f>IFERROR(__xludf.DUMMYFUNCTION("""COMPUTED_VALUE"""),"Airstep")</f>
        <v>Airstep</v>
      </c>
      <c r="C143" s="196">
        <f t="shared" si="1"/>
        <v>1</v>
      </c>
      <c r="D143" s="21" t="s">
        <v>3435</v>
      </c>
      <c r="E143" s="21">
        <v>1.0</v>
      </c>
    </row>
    <row r="144">
      <c r="A144" s="191"/>
      <c r="B144" s="196" t="str">
        <f>IFERROR(__xludf.DUMMYFUNCTION("""COMPUTED_VALUE"""),"Sifu")</f>
        <v>Sifu</v>
      </c>
      <c r="C144" s="196">
        <f t="shared" si="1"/>
        <v>1</v>
      </c>
      <c r="D144" s="21" t="s">
        <v>3436</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3437</v>
      </c>
      <c r="E146" s="21">
        <v>1.0</v>
      </c>
    </row>
    <row r="147">
      <c r="A147" s="191" t="str">
        <f>IFERROR(__xludf.DUMMYFUNCTION("""COMPUTED_VALUE"""),"Pharaoh's")</f>
        <v>Pharaoh's</v>
      </c>
      <c r="B147" s="196" t="str">
        <f>IFERROR(__xludf.DUMMYFUNCTION("""COMPUTED_VALUE"""),"Arcanum")</f>
        <v>Arcanum</v>
      </c>
      <c r="C147" s="196">
        <f t="shared" si="1"/>
        <v>1</v>
      </c>
      <c r="D147" s="21" t="s">
        <v>3438</v>
      </c>
      <c r="E147" s="21">
        <v>1.0</v>
      </c>
    </row>
    <row r="148">
      <c r="A148" s="191" t="str">
        <f>IFERROR(__xludf.DUMMYFUNCTION("""COMPUTED_VALUE"""),"Bodyguard")</f>
        <v>Bodyguard</v>
      </c>
      <c r="B148" s="196" t="str">
        <f>IFERROR(__xludf.DUMMYFUNCTION("""COMPUTED_VALUE"""),"Grandmaster")</f>
        <v>Grandmaster</v>
      </c>
      <c r="C148" s="196">
        <f t="shared" si="1"/>
        <v>1</v>
      </c>
      <c r="D148" s="21" t="s">
        <v>3439</v>
      </c>
      <c r="E148" s="21">
        <v>1.0</v>
      </c>
    </row>
    <row r="149">
      <c r="A149" s="191"/>
      <c r="B149" s="196" t="str">
        <f>IFERROR(__xludf.DUMMYFUNCTION("""COMPUTED_VALUE"""),"Auraborne")</f>
        <v>Auraborne</v>
      </c>
      <c r="C149" s="196">
        <f t="shared" si="1"/>
        <v>1</v>
      </c>
      <c r="D149" s="21" t="s">
        <v>3440</v>
      </c>
      <c r="E149" s="21">
        <v>1.0</v>
      </c>
    </row>
    <row r="150">
      <c r="A150" s="191"/>
      <c r="B150" s="196" t="str">
        <f>IFERROR(__xludf.DUMMYFUNCTION("""COMPUTED_VALUE"""),"Wyvern")</f>
        <v>Wyvern</v>
      </c>
      <c r="C150" s="196">
        <f t="shared" si="1"/>
        <v>2</v>
      </c>
      <c r="D150" s="21" t="s">
        <v>3441</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3442</v>
      </c>
      <c r="E152" s="21">
        <v>1.0</v>
      </c>
    </row>
    <row r="153">
      <c r="A153" s="191" t="str">
        <f>IFERROR(__xludf.DUMMYFUNCTION("""COMPUTED_VALUE"""),"Monkey")</f>
        <v>Monkey</v>
      </c>
      <c r="B153" s="196" t="str">
        <f>IFERROR(__xludf.DUMMYFUNCTION("""COMPUTED_VALUE"""),"Glowing")</f>
        <v>Glowing</v>
      </c>
      <c r="C153" s="196">
        <f t="shared" si="1"/>
        <v>1</v>
      </c>
      <c r="D153" s="21" t="s">
        <v>3443</v>
      </c>
      <c r="E153" s="21">
        <v>1.0</v>
      </c>
    </row>
    <row r="154">
      <c r="A154" s="191"/>
      <c r="B154" s="196" t="str">
        <f>IFERROR(__xludf.DUMMYFUNCTION("""COMPUTED_VALUE"""),"Gearhulk")</f>
        <v>Gearhulk</v>
      </c>
      <c r="C154" s="196">
        <f t="shared" si="1"/>
        <v>1</v>
      </c>
      <c r="D154" s="21" t="s">
        <v>3444</v>
      </c>
      <c r="E154" s="21">
        <v>1.0</v>
      </c>
    </row>
    <row r="155">
      <c r="A155" s="191"/>
      <c r="B155" s="196" t="str">
        <f>IFERROR(__xludf.DUMMYFUNCTION("""COMPUTED_VALUE"""),"Boiling")</f>
        <v>Boiling</v>
      </c>
      <c r="C155" s="196">
        <f t="shared" si="1"/>
        <v>1</v>
      </c>
      <c r="D155" s="21" t="s">
        <v>3445</v>
      </c>
      <c r="E155" s="21">
        <v>1.0</v>
      </c>
    </row>
    <row r="156">
      <c r="A156" s="191"/>
      <c r="B156" s="196" t="str">
        <f>IFERROR(__xludf.DUMMYFUNCTION("""COMPUTED_VALUE"""),"Blood")</f>
        <v>Blood</v>
      </c>
      <c r="C156" s="196">
        <f t="shared" si="1"/>
        <v>2</v>
      </c>
      <c r="D156" s="21" t="s">
        <v>3446</v>
      </c>
      <c r="E156" s="21">
        <v>1.0</v>
      </c>
    </row>
    <row r="157">
      <c r="A157" s="191" t="str">
        <f>IFERROR(__xludf.DUMMYFUNCTION("""COMPUTED_VALUE"""),"Pyramidion")</f>
        <v>Pyramidion</v>
      </c>
      <c r="B157" s="196" t="str">
        <f>IFERROR(__xludf.DUMMYFUNCTION("""COMPUTED_VALUE"""),"Berserker")</f>
        <v>Berserker</v>
      </c>
      <c r="C157" s="196">
        <f t="shared" si="1"/>
        <v>1</v>
      </c>
      <c r="D157" s="21" t="s">
        <v>3447</v>
      </c>
      <c r="E157" s="21">
        <v>1.0</v>
      </c>
    </row>
    <row r="158">
      <c r="A158" s="191"/>
      <c r="B158" s="196" t="str">
        <f>IFERROR(__xludf.DUMMYFUNCTION("""COMPUTED_VALUE"""),"Goat")</f>
        <v>Goat</v>
      </c>
      <c r="C158" s="196">
        <f t="shared" si="1"/>
        <v>1</v>
      </c>
      <c r="D158" s="21" t="s">
        <v>3448</v>
      </c>
      <c r="E158" s="21">
        <v>1.0</v>
      </c>
    </row>
    <row r="159">
      <c r="A159" s="191"/>
      <c r="B159" s="196" t="str">
        <f>IFERROR(__xludf.DUMMYFUNCTION("""COMPUTED_VALUE"""),"Oracle")</f>
        <v>Oracle</v>
      </c>
      <c r="C159" s="196">
        <f t="shared" si="1"/>
        <v>2</v>
      </c>
      <c r="D159" s="21" t="s">
        <v>3449</v>
      </c>
      <c r="E159" s="21">
        <v>1.0</v>
      </c>
    </row>
    <row r="160">
      <c r="A160" s="191"/>
      <c r="B160" s="196" t="str">
        <f>IFERROR(__xludf.DUMMYFUNCTION("""COMPUTED_VALUE"""),"Sagehorn")</f>
        <v>Sagehorn</v>
      </c>
      <c r="C160" s="196">
        <f t="shared" si="1"/>
        <v>1</v>
      </c>
      <c r="D160" s="21" t="s">
        <v>3450</v>
      </c>
      <c r="E160" s="21">
        <v>1.0</v>
      </c>
    </row>
    <row r="161">
      <c r="A161" s="191"/>
      <c r="B161" s="196" t="str">
        <f>IFERROR(__xludf.DUMMYFUNCTION("""COMPUTED_VALUE"""),"Sunblessed")</f>
        <v>Sunblessed</v>
      </c>
      <c r="C161" s="196">
        <f t="shared" si="1"/>
        <v>1</v>
      </c>
      <c r="D161" s="21" t="s">
        <v>3451</v>
      </c>
      <c r="E161" s="21">
        <v>1.0</v>
      </c>
    </row>
    <row r="162">
      <c r="A162" s="191" t="str">
        <f>IFERROR(__xludf.DUMMYFUNCTION("""COMPUTED_VALUE"""),"Sekhem")</f>
        <v>Sekhem</v>
      </c>
      <c r="B162" s="196" t="str">
        <f>IFERROR(__xludf.DUMMYFUNCTION("""COMPUTED_VALUE"""),"Crocodile")</f>
        <v>Crocodile</v>
      </c>
      <c r="C162" s="196">
        <f t="shared" si="1"/>
        <v>1</v>
      </c>
      <c r="D162" s="21" t="s">
        <v>3452</v>
      </c>
      <c r="E162" s="21">
        <v>1.0</v>
      </c>
    </row>
    <row r="163">
      <c r="A163" s="191" t="str">
        <f>IFERROR(__xludf.DUMMYFUNCTION("""COMPUTED_VALUE"""),"Chariot")</f>
        <v>Chariot</v>
      </c>
      <c r="B163" s="196" t="str">
        <f>IFERROR(__xludf.DUMMYFUNCTION("""COMPUTED_VALUE"""),"Kois")</f>
        <v>Kois</v>
      </c>
      <c r="C163" s="196">
        <f t="shared" si="1"/>
        <v>1</v>
      </c>
      <c r="D163" s="21" t="s">
        <v>3453</v>
      </c>
      <c r="E163" s="21">
        <v>1.0</v>
      </c>
    </row>
    <row r="164">
      <c r="A164" s="191"/>
      <c r="B164" s="196" t="str">
        <f>IFERROR(__xludf.DUMMYFUNCTION("""COMPUTED_VALUE"""),"Duality")</f>
        <v>Duality</v>
      </c>
      <c r="C164" s="196">
        <f t="shared" si="1"/>
        <v>1</v>
      </c>
      <c r="D164" s="21" t="s">
        <v>3454</v>
      </c>
      <c r="E164" s="21">
        <v>1.0</v>
      </c>
    </row>
    <row r="165">
      <c r="A165" s="191"/>
      <c r="B165" s="196" t="str">
        <f>IFERROR(__xludf.DUMMYFUNCTION("""COMPUTED_VALUE"""),"Eclipsion")</f>
        <v>Eclipsion</v>
      </c>
      <c r="C165" s="196">
        <f t="shared" si="1"/>
        <v>1</v>
      </c>
      <c r="D165" s="21" t="s">
        <v>3455</v>
      </c>
      <c r="E165" s="21">
        <v>1.0</v>
      </c>
    </row>
    <row r="166">
      <c r="A166" s="191"/>
      <c r="B166" s="196" t="str">
        <f>IFERROR(__xludf.DUMMYFUNCTION("""COMPUTED_VALUE"""),"Fallen")</f>
        <v>Fallen</v>
      </c>
      <c r="C166" s="196">
        <f t="shared" si="1"/>
        <v>1</v>
      </c>
      <c r="D166" s="21" t="s">
        <v>3456</v>
      </c>
      <c r="E166" s="21">
        <v>1.0</v>
      </c>
    </row>
    <row r="167">
      <c r="A167" s="191" t="str">
        <f>IFERROR(__xludf.DUMMYFUNCTION("""COMPUTED_VALUE"""),"Obsidian")</f>
        <v>Obsidian</v>
      </c>
      <c r="B167" s="196" t="str">
        <f>IFERROR(__xludf.DUMMYFUNCTION("""COMPUTED_VALUE"""),"Diamond")</f>
        <v>Diamond</v>
      </c>
      <c r="C167" s="196">
        <f t="shared" si="1"/>
        <v>1</v>
      </c>
      <c r="D167" s="21" t="s">
        <v>3457</v>
      </c>
      <c r="E167" s="21">
        <v>1.0</v>
      </c>
    </row>
    <row r="168">
      <c r="A168" s="191" t="str">
        <f>IFERROR(__xludf.DUMMYFUNCTION("""COMPUTED_VALUE"""),"Scarab")</f>
        <v>Scarab</v>
      </c>
      <c r="B168" s="196" t="str">
        <f>IFERROR(__xludf.DUMMYFUNCTION("""COMPUTED_VALUE"""),"Phantom")</f>
        <v>Phantom</v>
      </c>
      <c r="C168" s="196">
        <f t="shared" si="1"/>
        <v>1</v>
      </c>
      <c r="D168" s="21" t="s">
        <v>3458</v>
      </c>
      <c r="E168" s="21">
        <v>1.0</v>
      </c>
    </row>
    <row r="169">
      <c r="A169" s="191"/>
      <c r="B169" s="196" t="str">
        <f>IFERROR(__xludf.DUMMYFUNCTION("""COMPUTED_VALUE"""),"Draconic")</f>
        <v>Draconic</v>
      </c>
      <c r="C169" s="196">
        <f t="shared" si="1"/>
        <v>1</v>
      </c>
      <c r="D169" s="21" t="s">
        <v>3459</v>
      </c>
      <c r="E169" s="21">
        <v>1.0</v>
      </c>
    </row>
    <row r="170">
      <c r="A170" s="191"/>
      <c r="B170" s="196" t="str">
        <f>IFERROR(__xludf.DUMMYFUNCTION("""COMPUTED_VALUE"""),"Highpriest")</f>
        <v>Highpriest</v>
      </c>
      <c r="C170" s="196">
        <f t="shared" si="1"/>
        <v>1</v>
      </c>
      <c r="D170" s="21" t="s">
        <v>3460</v>
      </c>
      <c r="E170" s="21">
        <v>1.0</v>
      </c>
    </row>
    <row r="171">
      <c r="A171" s="191"/>
      <c r="B171" s="196" t="str">
        <f>IFERROR(__xludf.DUMMYFUNCTION("""COMPUTED_VALUE"""),"Cavern")</f>
        <v>Cavern</v>
      </c>
      <c r="C171" s="196">
        <f t="shared" si="1"/>
        <v>1</v>
      </c>
      <c r="D171" s="21" t="s">
        <v>3461</v>
      </c>
      <c r="E171" s="21">
        <v>1.0</v>
      </c>
    </row>
    <row r="172">
      <c r="A172" s="191" t="str">
        <f>IFERROR(__xludf.DUMMYFUNCTION("""COMPUTED_VALUE"""),"Solarsteel")</f>
        <v>Solarsteel</v>
      </c>
      <c r="B172" s="196" t="str">
        <f>IFERROR(__xludf.DUMMYFUNCTION("""COMPUTED_VALUE"""),"Lindwurm")</f>
        <v>Lindwurm</v>
      </c>
      <c r="C172" s="196">
        <f t="shared" si="1"/>
        <v>1</v>
      </c>
      <c r="D172" s="21" t="s">
        <v>3462</v>
      </c>
      <c r="E172" s="21">
        <v>1.0</v>
      </c>
    </row>
    <row r="173">
      <c r="A173" s="191" t="str">
        <f>IFERROR(__xludf.DUMMYFUNCTION("""COMPUTED_VALUE"""),"Prodigy")</f>
        <v>Prodigy</v>
      </c>
      <c r="B173" s="196" t="str">
        <f>IFERROR(__xludf.DUMMYFUNCTION("""COMPUTED_VALUE"""),"Cheerful")</f>
        <v>Cheerful</v>
      </c>
      <c r="C173" s="196">
        <f t="shared" si="1"/>
        <v>1</v>
      </c>
      <c r="D173" s="21" t="s">
        <v>3463</v>
      </c>
      <c r="E173" s="21">
        <v>1.0</v>
      </c>
    </row>
    <row r="174">
      <c r="A174" s="191"/>
      <c r="B174" s="196" t="str">
        <f>IFERROR(__xludf.DUMMYFUNCTION("""COMPUTED_VALUE"""),"Pixies")</f>
        <v>Pixies</v>
      </c>
      <c r="C174" s="196">
        <f t="shared" si="1"/>
        <v>1</v>
      </c>
      <c r="D174" s="21" t="s">
        <v>3464</v>
      </c>
      <c r="E174" s="21">
        <v>1.0</v>
      </c>
    </row>
    <row r="175">
      <c r="A175" s="191"/>
      <c r="B175" s="196" t="str">
        <f>IFERROR(__xludf.DUMMYFUNCTION("""COMPUTED_VALUE"""),"Cinderguard")</f>
        <v>Cinderguard</v>
      </c>
      <c r="C175" s="196">
        <f t="shared" si="1"/>
        <v>5</v>
      </c>
      <c r="D175" s="21" t="s">
        <v>3465</v>
      </c>
      <c r="E175" s="21">
        <v>1.0</v>
      </c>
    </row>
    <row r="176">
      <c r="A176" s="191"/>
      <c r="B176" s="196" t="str">
        <f>IFERROR(__xludf.DUMMYFUNCTION("""COMPUTED_VALUE"""),"Scribe")</f>
        <v>Scribe</v>
      </c>
      <c r="C176" s="196">
        <f t="shared" si="1"/>
        <v>1</v>
      </c>
      <c r="D176" s="21" t="s">
        <v>3466</v>
      </c>
      <c r="E176" s="21">
        <v>1.0</v>
      </c>
    </row>
    <row r="177">
      <c r="A177" s="191" t="str">
        <f>IFERROR(__xludf.DUMMYFUNCTION("""COMPUTED_VALUE"""),"Starforger")</f>
        <v>Starforger</v>
      </c>
      <c r="B177" s="196" t="str">
        <f>IFERROR(__xludf.DUMMYFUNCTION("""COMPUTED_VALUE"""),"Daredevil")</f>
        <v>Daredevil</v>
      </c>
      <c r="C177" s="196">
        <f t="shared" si="1"/>
        <v>1</v>
      </c>
      <c r="D177" s="21" t="s">
        <v>3467</v>
      </c>
      <c r="E177" s="21">
        <v>1.0</v>
      </c>
    </row>
    <row r="178">
      <c r="A178" s="191"/>
      <c r="B178" s="196" t="str">
        <f>IFERROR(__xludf.DUMMYFUNCTION("""COMPUTED_VALUE"""),"Duo")</f>
        <v>Duo</v>
      </c>
      <c r="C178" s="196">
        <f t="shared" si="1"/>
        <v>1</v>
      </c>
      <c r="D178" s="21" t="s">
        <v>3468</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3469</v>
      </c>
      <c r="E180" s="21">
        <v>1.0</v>
      </c>
    </row>
    <row r="181">
      <c r="A181" s="191"/>
      <c r="B181" s="196" t="str">
        <f>IFERROR(__xludf.DUMMYFUNCTION("""COMPUTED_VALUE"""),"Whelp")</f>
        <v>Whelp</v>
      </c>
      <c r="C181" s="196">
        <f t="shared" si="1"/>
        <v>1</v>
      </c>
      <c r="D181" s="21" t="s">
        <v>3470</v>
      </c>
      <c r="E181" s="21">
        <v>1.0</v>
      </c>
    </row>
    <row r="182">
      <c r="A182" s="191" t="str">
        <f>IFERROR(__xludf.DUMMYFUNCTION("""COMPUTED_VALUE"""),"Swiftblade")</f>
        <v>Swiftblade</v>
      </c>
      <c r="B182" s="196" t="str">
        <f>IFERROR(__xludf.DUMMYFUNCTION("""COMPUTED_VALUE"""),"Floating")</f>
        <v>Floating</v>
      </c>
      <c r="C182" s="196">
        <f t="shared" si="1"/>
        <v>1</v>
      </c>
      <c r="D182" s="21" t="s">
        <v>3471</v>
      </c>
      <c r="E182" s="21">
        <v>1.0</v>
      </c>
    </row>
    <row r="183">
      <c r="A183" s="191" t="str">
        <f>IFERROR(__xludf.DUMMYFUNCTION("""COMPUTED_VALUE"""),"Revenger")</f>
        <v>Revenger</v>
      </c>
      <c r="B183" s="196" t="str">
        <f>IFERROR(__xludf.DUMMYFUNCTION("""COMPUTED_VALUE"""),"Djinn")</f>
        <v>Djinn</v>
      </c>
      <c r="C183" s="196">
        <f t="shared" si="1"/>
        <v>1</v>
      </c>
      <c r="D183" s="21" t="s">
        <v>3472</v>
      </c>
      <c r="E183" s="21">
        <v>1.0</v>
      </c>
    </row>
    <row r="184">
      <c r="A184" s="191"/>
      <c r="B184" s="196" t="str">
        <f>IFERROR(__xludf.DUMMYFUNCTION("""COMPUTED_VALUE"""),"Dewdrop")</f>
        <v>Dewdrop</v>
      </c>
      <c r="C184" s="196">
        <f t="shared" si="1"/>
        <v>1</v>
      </c>
      <c r="D184" s="21" t="s">
        <v>3473</v>
      </c>
      <c r="E184" s="21">
        <v>1.0</v>
      </c>
    </row>
    <row r="185">
      <c r="A185" s="191"/>
      <c r="B185" s="196" t="str">
        <f>IFERROR(__xludf.DUMMYFUNCTION("""COMPUTED_VALUE"""),"Dragon")</f>
        <v>Dragon</v>
      </c>
      <c r="C185" s="196">
        <f t="shared" si="1"/>
        <v>6</v>
      </c>
      <c r="D185" s="21" t="s">
        <v>3474</v>
      </c>
      <c r="E185" s="21">
        <v>1.0</v>
      </c>
    </row>
    <row r="186">
      <c r="A186" s="191"/>
      <c r="B186" s="196" t="str">
        <f>IFERROR(__xludf.DUMMYFUNCTION("""COMPUTED_VALUE"""),"Egg")</f>
        <v>Egg</v>
      </c>
      <c r="C186" s="196">
        <f t="shared" si="1"/>
        <v>1</v>
      </c>
      <c r="D186" s="21" t="s">
        <v>3475</v>
      </c>
      <c r="E186" s="21">
        <v>1.0</v>
      </c>
    </row>
    <row r="187">
      <c r="A187" s="191" t="str">
        <f>IFERROR(__xludf.DUMMYFUNCTION("""COMPUTED_VALUE"""),"The")</f>
        <v>The</v>
      </c>
      <c r="B187" s="196" t="str">
        <f>IFERROR(__xludf.DUMMYFUNCTION("""COMPUTED_VALUE"""),"Dustdance")</f>
        <v>Dustdance</v>
      </c>
      <c r="C187" s="196">
        <f t="shared" si="1"/>
        <v>1</v>
      </c>
      <c r="D187" s="21" t="s">
        <v>3476</v>
      </c>
      <c r="E187" s="21">
        <v>1.0</v>
      </c>
    </row>
    <row r="188">
      <c r="A188" s="191" t="str">
        <f>IFERROR(__xludf.DUMMYFUNCTION("""COMPUTED_VALUE"""),"Kitty")</f>
        <v>Kitty</v>
      </c>
      <c r="B188" s="196" t="str">
        <f>IFERROR(__xludf.DUMMYFUNCTION("""COMPUTED_VALUE"""),"Efreet")</f>
        <v>Efreet</v>
      </c>
      <c r="C188" s="196">
        <f t="shared" si="1"/>
        <v>1</v>
      </c>
      <c r="D188" s="21" t="s">
        <v>3477</v>
      </c>
      <c r="E188" s="21">
        <v>1.0</v>
      </c>
    </row>
    <row r="189">
      <c r="A189" s="191" t="str">
        <f>IFERROR(__xludf.DUMMYFUNCTION("""COMPUTED_VALUE"""),"of")</f>
        <v>of</v>
      </c>
      <c r="B189" s="196" t="str">
        <f>IFERROR(__xludf.DUMMYFUNCTION("""COMPUTED_VALUE"""),"Hermit")</f>
        <v>Hermit</v>
      </c>
      <c r="C189" s="196">
        <f t="shared" si="1"/>
        <v>3</v>
      </c>
      <c r="D189" s="21" t="s">
        <v>3478</v>
      </c>
      <c r="E189" s="21">
        <v>1.0</v>
      </c>
    </row>
    <row r="190">
      <c r="A190" s="191" t="str">
        <f>IFERROR(__xludf.DUMMYFUNCTION("""COMPUTED_VALUE"""),"Thamiel")</f>
        <v>Thamiel</v>
      </c>
      <c r="B190" s="196" t="str">
        <f>IFERROR(__xludf.DUMMYFUNCTION("""COMPUTED_VALUE"""),"Horizon")</f>
        <v>Horizon</v>
      </c>
      <c r="C190" s="196">
        <f t="shared" si="1"/>
        <v>1</v>
      </c>
      <c r="D190" s="21" t="s">
        <v>3479</v>
      </c>
      <c r="E190" s="21">
        <v>1.0</v>
      </c>
    </row>
    <row r="191">
      <c r="A191" s="191"/>
      <c r="B191" s="196" t="str">
        <f>IFERROR(__xludf.DUMMYFUNCTION("""COMPUTED_VALUE"""),"Roughlands")</f>
        <v>Roughlands</v>
      </c>
      <c r="C191" s="196">
        <f t="shared" si="1"/>
        <v>1</v>
      </c>
      <c r="D191" s="21" t="s">
        <v>3480</v>
      </c>
      <c r="E191" s="21">
        <v>1.0</v>
      </c>
    </row>
    <row r="192">
      <c r="A192" s="191" t="str">
        <f>IFERROR(__xludf.DUMMYFUNCTION("""COMPUTED_VALUE"""),"Thunderswarm")</f>
        <v>Thunderswarm</v>
      </c>
      <c r="B192" s="196" t="str">
        <f>IFERROR(__xludf.DUMMYFUNCTION("""COMPUTED_VALUE"""),"Scourge")</f>
        <v>Scourge</v>
      </c>
      <c r="C192" s="196">
        <f t="shared" si="1"/>
        <v>1</v>
      </c>
      <c r="D192" s="21" t="s">
        <v>3481</v>
      </c>
      <c r="E192" s="21">
        <v>1.0</v>
      </c>
    </row>
    <row r="193">
      <c r="A193" s="191" t="str">
        <f>IFERROR(__xludf.DUMMYFUNCTION("""COMPUTED_VALUE"""),"Skirmisher")</f>
        <v>Skirmisher</v>
      </c>
      <c r="B193" s="196" t="str">
        <f>IFERROR(__xludf.DUMMYFUNCTION("""COMPUTED_VALUE"""),"Mirrorworld")</f>
        <v>Mirrorworld</v>
      </c>
      <c r="C193" s="196">
        <f t="shared" si="1"/>
        <v>1</v>
      </c>
      <c r="D193" s="21" t="s">
        <v>3482</v>
      </c>
      <c r="E193" s="21">
        <v>1.0</v>
      </c>
    </row>
    <row r="194">
      <c r="A194" s="191"/>
      <c r="B194" s="196" t="str">
        <f>IFERROR(__xludf.DUMMYFUNCTION("""COMPUTED_VALUE"""),"Bloodseeker")</f>
        <v>Bloodseeker</v>
      </c>
      <c r="C194" s="196">
        <f t="shared" si="1"/>
        <v>1</v>
      </c>
      <c r="D194" s="21" t="s">
        <v>3483</v>
      </c>
      <c r="E194" s="21">
        <v>1.0</v>
      </c>
    </row>
    <row r="195">
      <c r="A195" s="191"/>
      <c r="B195" s="196" t="str">
        <f>IFERROR(__xludf.DUMMYFUNCTION("""COMPUTED_VALUE"""),"Mountain")</f>
        <v>Mountain</v>
      </c>
      <c r="C195" s="196">
        <f t="shared" si="1"/>
        <v>1</v>
      </c>
      <c r="D195" s="21" t="s">
        <v>3484</v>
      </c>
      <c r="E195" s="21">
        <v>1.0</v>
      </c>
    </row>
    <row r="196">
      <c r="A196" s="191"/>
      <c r="B196" s="196" t="str">
        <f>IFERROR(__xludf.DUMMYFUNCTION("""COMPUTED_VALUE"""),"Sage")</f>
        <v>Sage</v>
      </c>
      <c r="C196" s="196">
        <f t="shared" si="1"/>
        <v>1</v>
      </c>
      <c r="D196" s="21" t="s">
        <v>3485</v>
      </c>
      <c r="E196" s="21">
        <v>1.0</v>
      </c>
    </row>
    <row r="197">
      <c r="A197" s="191" t="str">
        <f>IFERROR(__xludf.DUMMYFUNCTION("""COMPUTED_VALUE"""),"Tranquil")</f>
        <v>Tranquil</v>
      </c>
      <c r="B197" s="196" t="str">
        <f>IFERROR(__xludf.DUMMYFUNCTION("""COMPUTED_VALUE"""),"Nimbus")</f>
        <v>Nimbus</v>
      </c>
      <c r="C197" s="196">
        <f t="shared" si="1"/>
        <v>1</v>
      </c>
      <c r="D197" s="21" t="s">
        <v>3486</v>
      </c>
      <c r="E197" s="21">
        <v>1.0</v>
      </c>
    </row>
    <row r="198">
      <c r="A198" s="191" t="str">
        <f>IFERROR(__xludf.DUMMYFUNCTION("""COMPUTED_VALUE"""),"Herd")</f>
        <v>Herd</v>
      </c>
      <c r="B198" s="196" t="str">
        <f>IFERROR(__xludf.DUMMYFUNCTION("""COMPUTED_VALUE"""),"Claw")</f>
        <v>Claw</v>
      </c>
      <c r="C198" s="196">
        <f t="shared" si="1"/>
        <v>2</v>
      </c>
      <c r="D198" s="21" t="s">
        <v>3487</v>
      </c>
      <c r="E198" s="21">
        <v>1.0</v>
      </c>
    </row>
    <row r="199">
      <c r="A199" s="191" t="str">
        <f>IFERROR(__xludf.DUMMYFUNCTION("""COMPUTED_VALUE"""),"Gem")</f>
        <v>Gem</v>
      </c>
      <c r="B199" s="196" t="str">
        <f>IFERROR(__xludf.DUMMYFUNCTION("""COMPUTED_VALUE"""),"Omen")</f>
        <v>Omen</v>
      </c>
      <c r="C199" s="196">
        <f t="shared" si="1"/>
        <v>1</v>
      </c>
      <c r="D199" s="21" t="s">
        <v>3488</v>
      </c>
      <c r="E199" s="21">
        <v>1.0</v>
      </c>
    </row>
    <row r="200">
      <c r="A200" s="191" t="str">
        <f>IFERROR(__xludf.DUMMYFUNCTION("""COMPUTED_VALUE"""),"Titan")</f>
        <v>Titan</v>
      </c>
      <c r="B200" s="196" t="str">
        <f>IFERROR(__xludf.DUMMYFUNCTION("""COMPUTED_VALUE"""),"Firefly")</f>
        <v>Firefly</v>
      </c>
      <c r="C200" s="196">
        <f t="shared" si="1"/>
        <v>1</v>
      </c>
      <c r="D200" s="21" t="s">
        <v>3489</v>
      </c>
      <c r="E200" s="21">
        <v>1.0</v>
      </c>
    </row>
    <row r="201">
      <c r="A201" s="191"/>
      <c r="B201" s="196" t="str">
        <f>IFERROR(__xludf.DUMMYFUNCTION("""COMPUTED_VALUE"""),"Pixie")</f>
        <v>Pixie</v>
      </c>
      <c r="C201" s="196">
        <f t="shared" si="1"/>
        <v>1</v>
      </c>
      <c r="D201" s="21" t="s">
        <v>3490</v>
      </c>
      <c r="E201" s="21">
        <v>1.0</v>
      </c>
    </row>
    <row r="202">
      <c r="A202" s="191" t="str">
        <f>IFERROR(__xludf.DUMMYFUNCTION("""COMPUTED_VALUE"""),"Towering")</f>
        <v>Towering</v>
      </c>
      <c r="B202" s="196" t="str">
        <f>IFERROR(__xludf.DUMMYFUNCTION("""COMPUTED_VALUE"""),"Summoner")</f>
        <v>Summoner</v>
      </c>
      <c r="C202" s="196">
        <f t="shared" si="1"/>
        <v>1</v>
      </c>
      <c r="D202" s="21" t="s">
        <v>3491</v>
      </c>
      <c r="E202" s="21">
        <v>1.0</v>
      </c>
    </row>
    <row r="203">
      <c r="A203" s="191" t="str">
        <f>IFERROR(__xludf.DUMMYFUNCTION("""COMPUTED_VALUE"""),"Obelisk")</f>
        <v>Obelisk</v>
      </c>
      <c r="B203" s="196" t="str">
        <f>IFERROR(__xludf.DUMMYFUNCTION("""COMPUTED_VALUE"""),"Pyretic")</f>
        <v>Pyretic</v>
      </c>
      <c r="C203" s="196">
        <f t="shared" si="1"/>
        <v>1</v>
      </c>
      <c r="D203" s="21" t="s">
        <v>3492</v>
      </c>
      <c r="E203" s="21">
        <v>1.0</v>
      </c>
    </row>
    <row r="204">
      <c r="A204" s="191" t="str">
        <f>IFERROR(__xludf.DUMMYFUNCTION("""COMPUTED_VALUE"""),"of")</f>
        <v>of</v>
      </c>
      <c r="B204" s="196" t="str">
        <f>IFERROR(__xludf.DUMMYFUNCTION("""COMPUTED_VALUE"""),"Pet")</f>
        <v>Pet</v>
      </c>
      <c r="C204" s="196">
        <f t="shared" si="1"/>
        <v>1</v>
      </c>
      <c r="D204" s="21" t="s">
        <v>3493</v>
      </c>
      <c r="E204" s="21">
        <v>1.0</v>
      </c>
    </row>
    <row r="205">
      <c r="A205" s="191" t="str">
        <f>IFERROR(__xludf.DUMMYFUNCTION("""COMPUTED_VALUE"""),"Xi")</f>
        <v>Xi</v>
      </c>
      <c r="B205" s="196" t="str">
        <f>IFERROR(__xludf.DUMMYFUNCTION("""COMPUTED_VALUE"""),"Shifting")</f>
        <v>Shifting</v>
      </c>
      <c r="C205" s="196">
        <f t="shared" si="1"/>
        <v>1</v>
      </c>
      <c r="D205" s="21" t="s">
        <v>3494</v>
      </c>
      <c r="E205" s="21">
        <v>1.0</v>
      </c>
    </row>
    <row r="206">
      <c r="A206" s="191"/>
      <c r="B206" s="196" t="str">
        <f>IFERROR(__xludf.DUMMYFUNCTION("""COMPUTED_VALUE"""),"Sands")</f>
        <v>Sands</v>
      </c>
      <c r="C206" s="196">
        <f t="shared" si="1"/>
        <v>1</v>
      </c>
      <c r="D206" s="21" t="s">
        <v>3495</v>
      </c>
      <c r="E206" s="21">
        <v>1.0</v>
      </c>
    </row>
    <row r="207">
      <c r="A207" s="191" t="str">
        <f>IFERROR(__xludf.DUMMYFUNCTION("""COMPUTED_VALUE"""),"Thunderswarm")</f>
        <v>Thunderswarm</v>
      </c>
      <c r="B207" s="196" t="str">
        <f>IFERROR(__xludf.DUMMYFUNCTION("""COMPUTED_VALUE"""),"Torii")</f>
        <v>Torii</v>
      </c>
      <c r="C207" s="196">
        <f t="shared" si="1"/>
        <v>1</v>
      </c>
      <c r="D207" s="21" t="s">
        <v>3496</v>
      </c>
      <c r="E207" s="21">
        <v>1.0</v>
      </c>
    </row>
    <row r="208">
      <c r="A208" s="191" t="str">
        <f>IFERROR(__xludf.DUMMYFUNCTION("""COMPUTED_VALUE"""),"Pegasus")</f>
        <v>Pegasus</v>
      </c>
      <c r="B208" s="196" t="str">
        <f>IFERROR(__xludf.DUMMYFUNCTION("""COMPUTED_VALUE"""),"Spirit")</f>
        <v>Spirit</v>
      </c>
      <c r="C208" s="196">
        <f t="shared" si="1"/>
        <v>1</v>
      </c>
      <c r="D208" s="21" t="s">
        <v>3497</v>
      </c>
      <c r="E208" s="21">
        <v>1.0</v>
      </c>
    </row>
    <row r="209">
      <c r="A209" s="191"/>
      <c r="B209" s="196" t="str">
        <f>IFERROR(__xludf.DUMMYFUNCTION("""COMPUTED_VALUE"""),"Red")</f>
        <v>Red</v>
      </c>
      <c r="C209" s="196">
        <f t="shared" si="1"/>
        <v>2</v>
      </c>
      <c r="D209" s="21" t="s">
        <v>3498</v>
      </c>
      <c r="E209" s="21">
        <v>1.0</v>
      </c>
    </row>
    <row r="210">
      <c r="A210" s="191"/>
      <c r="B210" s="196" t="str">
        <f>IFERROR(__xludf.DUMMYFUNCTION("""COMPUTED_VALUE"""),"Windkite")</f>
        <v>Windkite</v>
      </c>
      <c r="C210" s="196">
        <f t="shared" si="1"/>
        <v>1</v>
      </c>
      <c r="D210" s="21" t="s">
        <v>3499</v>
      </c>
      <c r="E210" s="21">
        <v>1.0</v>
      </c>
    </row>
    <row r="211">
      <c r="A211" s="191"/>
      <c r="B211" s="196" t="str">
        <f>IFERROR(__xludf.DUMMYFUNCTION("""COMPUTED_VALUE"""),"Acolyte")</f>
        <v>Acolyte</v>
      </c>
      <c r="C211" s="196">
        <f t="shared" si="1"/>
        <v>2</v>
      </c>
      <c r="D211" s="21" t="s">
        <v>3500</v>
      </c>
      <c r="E211" s="21">
        <v>1.0</v>
      </c>
    </row>
    <row r="212">
      <c r="A212" s="191" t="str">
        <f>IFERROR(__xludf.DUMMYFUNCTION("""COMPUTED_VALUE"""),"Winged")</f>
        <v>Winged</v>
      </c>
      <c r="B212" s="196" t="str">
        <f>IFERROR(__xludf.DUMMYFUNCTION("""COMPUTED_VALUE"""),"Sand")</f>
        <v>Sand</v>
      </c>
      <c r="C212" s="196">
        <f t="shared" si="1"/>
        <v>1</v>
      </c>
      <c r="D212" s="21" t="s">
        <v>3501</v>
      </c>
      <c r="E212" s="21">
        <v>1.0</v>
      </c>
    </row>
    <row r="213">
      <c r="A213" s="191" t="str">
        <f>IFERROR(__xludf.DUMMYFUNCTION("""COMPUTED_VALUE"""),"Ushabti")</f>
        <v>Ushabti</v>
      </c>
      <c r="B213" s="196" t="str">
        <f>IFERROR(__xludf.DUMMYFUNCTION("""COMPUTED_VALUE"""),"Witch")</f>
        <v>Witch</v>
      </c>
      <c r="C213" s="196">
        <f t="shared" si="1"/>
        <v>1</v>
      </c>
      <c r="D213" s="21" t="s">
        <v>3502</v>
      </c>
      <c r="E213" s="21">
        <v>1.0</v>
      </c>
    </row>
    <row r="214">
      <c r="A214" s="191"/>
      <c r="B214" s="196" t="str">
        <f>IFERROR(__xludf.DUMMYFUNCTION("""COMPUTED_VALUE"""),"Shardhorde")</f>
        <v>Shardhorde</v>
      </c>
      <c r="C214" s="196">
        <f t="shared" si="1"/>
        <v>4</v>
      </c>
      <c r="D214" s="21" t="s">
        <v>3503</v>
      </c>
      <c r="E214" s="21">
        <v>1.0</v>
      </c>
    </row>
    <row r="215">
      <c r="A215" s="191"/>
      <c r="B215" s="196" t="str">
        <f>IFERROR(__xludf.DUMMYFUNCTION("""COMPUTED_VALUE"""),"Galewhelp")</f>
        <v>Galewhelp</v>
      </c>
      <c r="C215" s="196">
        <f t="shared" si="1"/>
        <v>1</v>
      </c>
      <c r="D215" s="21" t="s">
        <v>3504</v>
      </c>
      <c r="E215" s="21">
        <v>1.0</v>
      </c>
    </row>
    <row r="216">
      <c r="A216" s="191"/>
      <c r="B216" s="196" t="str">
        <f>IFERROR(__xludf.DUMMYFUNCTION("""COMPUTED_VALUE"""),"Amberlock")</f>
        <v>Amberlock</v>
      </c>
      <c r="C216" s="196">
        <f t="shared" si="1"/>
        <v>1</v>
      </c>
      <c r="D216" s="21" t="s">
        <v>3505</v>
      </c>
      <c r="E216" s="21">
        <v>1.0</v>
      </c>
    </row>
    <row r="217">
      <c r="A217" s="191" t="str">
        <f>IFERROR(__xludf.DUMMYFUNCTION("""COMPUTED_VALUE"""),"Ghostfire")</f>
        <v>Ghostfire</v>
      </c>
      <c r="B217" s="196" t="str">
        <f>IFERROR(__xludf.DUMMYFUNCTION("""COMPUTED_VALUE"""),"Dragonling")</f>
        <v>Dragonling</v>
      </c>
      <c r="C217" s="196">
        <f t="shared" si="1"/>
        <v>1</v>
      </c>
      <c r="D217" s="21" t="s">
        <v>3506</v>
      </c>
      <c r="E217" s="21">
        <v>1.0</v>
      </c>
    </row>
    <row r="218">
      <c r="A218" s="191" t="str">
        <f>IFERROR(__xludf.DUMMYFUNCTION("""COMPUTED_VALUE"""),"Basilisk")</f>
        <v>Basilisk</v>
      </c>
      <c r="B218" s="196" t="str">
        <f>IFERROR(__xludf.DUMMYFUNCTION("""COMPUTED_VALUE"""),"Dragonfire")</f>
        <v>Dragonfire</v>
      </c>
      <c r="C218" s="196">
        <f t="shared" si="1"/>
        <v>1</v>
      </c>
      <c r="D218" s="21" t="s">
        <v>3507</v>
      </c>
      <c r="E218" s="21">
        <v>1.0</v>
      </c>
    </row>
    <row r="219">
      <c r="A219" s="191"/>
      <c r="B219" s="196" t="str">
        <f>IFERROR(__xludf.DUMMYFUNCTION("""COMPUTED_VALUE"""),"Warlock")</f>
        <v>Warlock</v>
      </c>
      <c r="C219" s="196">
        <f t="shared" si="1"/>
        <v>1</v>
      </c>
      <c r="D219" s="21" t="s">
        <v>3508</v>
      </c>
      <c r="E219" s="21">
        <v>1.0</v>
      </c>
    </row>
    <row r="220">
      <c r="A220" s="191"/>
      <c r="B220" s="196" t="str">
        <f>IFERROR(__xludf.DUMMYFUNCTION("""COMPUTED_VALUE"""),"Dragonwind")</f>
        <v>Dragonwind</v>
      </c>
      <c r="C220" s="196">
        <f t="shared" si="1"/>
        <v>1</v>
      </c>
      <c r="D220" s="21" t="s">
        <v>3509</v>
      </c>
      <c r="E220" s="21">
        <v>1.0</v>
      </c>
    </row>
    <row r="221">
      <c r="A221" s="191"/>
      <c r="B221" s="196" t="str">
        <f>IFERROR(__xludf.DUMMYFUNCTION("""COMPUTED_VALUE"""),"Harbinger")</f>
        <v>Harbinger</v>
      </c>
      <c r="C221" s="196">
        <f t="shared" si="1"/>
        <v>1</v>
      </c>
      <c r="D221" s="21" t="s">
        <v>3510</v>
      </c>
      <c r="E221" s="21">
        <v>1.0</v>
      </c>
    </row>
    <row r="222">
      <c r="A222" s="191" t="str">
        <f>IFERROR(__xludf.DUMMYFUNCTION("""COMPUTED_VALUE"""),"Yellow")</f>
        <v>Yellow</v>
      </c>
      <c r="B222" s="196" t="str">
        <f>IFERROR(__xludf.DUMMYFUNCTION("""COMPUTED_VALUE"""),"Sparkwielder")</f>
        <v>Sparkwielder</v>
      </c>
      <c r="C222" s="196">
        <f t="shared" si="1"/>
        <v>1</v>
      </c>
      <c r="D222" s="21" t="s">
        <v>3511</v>
      </c>
      <c r="E222" s="21">
        <v>1.0</v>
      </c>
    </row>
    <row r="223">
      <c r="A223" s="191" t="str">
        <f>IFERROR(__xludf.DUMMYFUNCTION("""COMPUTED_VALUE"""),"Crusader")</f>
        <v>Crusader</v>
      </c>
      <c r="B223" s="196" t="str">
        <f>IFERROR(__xludf.DUMMYFUNCTION("""COMPUTED_VALUE"""),"Gashopper")</f>
        <v>Gashopper</v>
      </c>
      <c r="C223" s="196">
        <f t="shared" si="1"/>
        <v>1</v>
      </c>
      <c r="D223" s="21" t="s">
        <v>3512</v>
      </c>
      <c r="E223" s="21">
        <v>1.0</v>
      </c>
    </row>
    <row r="224">
      <c r="A224" s="191"/>
      <c r="B224" s="196" t="str">
        <f>IFERROR(__xludf.DUMMYFUNCTION("""COMPUTED_VALUE"""),"Hailbringer")</f>
        <v>Hailbringer</v>
      </c>
      <c r="C224" s="196">
        <f t="shared" si="1"/>
        <v>1</v>
      </c>
      <c r="D224" s="21" t="s">
        <v>3513</v>
      </c>
      <c r="E224" s="21">
        <v>1.0</v>
      </c>
    </row>
    <row r="225">
      <c r="A225" s="191"/>
      <c r="B225" s="196" t="str">
        <f>IFERROR(__xludf.DUMMYFUNCTION("""COMPUTED_VALUE"""),"Stormlash")</f>
        <v>Stormlash</v>
      </c>
      <c r="C225" s="196">
        <f t="shared" si="1"/>
        <v>1</v>
      </c>
      <c r="D225" s="21" t="s">
        <v>3514</v>
      </c>
      <c r="E225" s="21">
        <v>1.0</v>
      </c>
    </row>
    <row r="226">
      <c r="A226" s="191"/>
      <c r="B226" s="196" t="str">
        <f>IFERROR(__xludf.DUMMYFUNCTION("""COMPUTED_VALUE"""),"Stormworn")</f>
        <v>Stormworn</v>
      </c>
      <c r="C226" s="196">
        <f t="shared" si="1"/>
        <v>1</v>
      </c>
      <c r="D226" s="21" t="s">
        <v>3515</v>
      </c>
      <c r="E226" s="21">
        <v>1.0</v>
      </c>
    </row>
    <row r="227">
      <c r="A227" s="191" t="str">
        <f>IFERROR(__xludf.DUMMYFUNCTION("""COMPUTED_VALUE"""),"Young")</f>
        <v>Young</v>
      </c>
      <c r="B227" s="196" t="str">
        <f>IFERROR(__xludf.DUMMYFUNCTION("""COMPUTED_VALUE"""),"Horn")</f>
        <v>Horn</v>
      </c>
      <c r="C227" s="196">
        <f t="shared" si="1"/>
        <v>1</v>
      </c>
      <c r="D227" s="21" t="s">
        <v>3516</v>
      </c>
      <c r="E227" s="21">
        <v>1.0</v>
      </c>
    </row>
    <row r="228">
      <c r="A228" s="191" t="str">
        <f>IFERROR(__xludf.DUMMYFUNCTION("""COMPUTED_VALUE"""),"Monk")</f>
        <v>Monk</v>
      </c>
      <c r="B228" s="196" t="str">
        <f>IFERROR(__xludf.DUMMYFUNCTION("""COMPUTED_VALUE"""),"Glinteye")</f>
        <v>Glinteye</v>
      </c>
      <c r="C228" s="196">
        <f t="shared" si="1"/>
        <v>1</v>
      </c>
      <c r="D228" s="21" t="s">
        <v>3517</v>
      </c>
      <c r="E228" s="21">
        <v>1.0</v>
      </c>
    </row>
    <row r="229">
      <c r="A229" s="191"/>
      <c r="B229" s="196" t="str">
        <f>IFERROR(__xludf.DUMMYFUNCTION("""COMPUTED_VALUE"""),"Hoarder")</f>
        <v>Hoarder</v>
      </c>
      <c r="C229" s="196">
        <f t="shared" si="1"/>
        <v>1</v>
      </c>
      <c r="D229" s="21" t="s">
        <v>3518</v>
      </c>
      <c r="E229" s="21">
        <v>1.0</v>
      </c>
    </row>
    <row r="230">
      <c r="A230" s="191"/>
      <c r="B230" s="196" t="str">
        <f>IFERROR(__xludf.DUMMYFUNCTION("""COMPUTED_VALUE"""),"Culling")</f>
        <v>Culling</v>
      </c>
      <c r="C230" s="196">
        <f t="shared" si="1"/>
        <v>1</v>
      </c>
      <c r="D230" s="21" t="s">
        <v>3519</v>
      </c>
      <c r="E230" s="21">
        <v>1.0</v>
      </c>
    </row>
    <row r="231">
      <c r="A231" s="191"/>
      <c r="B231" s="196" t="str">
        <f>IFERROR(__xludf.DUMMYFUNCTION("""COMPUTED_VALUE"""),"Thunderfox")</f>
        <v>Thunderfox</v>
      </c>
      <c r="C231" s="196">
        <f t="shared" si="1"/>
        <v>1</v>
      </c>
      <c r="D231" s="21" t="s">
        <v>3520</v>
      </c>
      <c r="E231" s="21">
        <v>1.0</v>
      </c>
    </row>
    <row r="232">
      <c r="A232" s="191" t="str">
        <f>IFERROR(__xludf.DUMMYFUNCTION("""COMPUTED_VALUE"""),"Cartouche")</f>
        <v>Cartouche</v>
      </c>
      <c r="B232" s="196" t="str">
        <f>IFERROR(__xludf.DUMMYFUNCTION("""COMPUTED_VALUE"""),"Raijin's")</f>
        <v>Raijin's</v>
      </c>
      <c r="C232" s="196">
        <f t="shared" si="1"/>
        <v>1</v>
      </c>
      <c r="D232" s="21" t="s">
        <v>3521</v>
      </c>
      <c r="E232" s="21">
        <v>1.0</v>
      </c>
    </row>
    <row r="233">
      <c r="A233" s="191" t="str">
        <f>IFERROR(__xludf.DUMMYFUNCTION("""COMPUTED_VALUE"""),"Luster")</f>
        <v>Luster</v>
      </c>
      <c r="B233" s="196" t="str">
        <f>IFERROR(__xludf.DUMMYFUNCTION("""COMPUTED_VALUE"""),"Familiar")</f>
        <v>Familiar</v>
      </c>
      <c r="C233" s="196">
        <f t="shared" si="1"/>
        <v>2</v>
      </c>
      <c r="D233" s="21" t="s">
        <v>3522</v>
      </c>
      <c r="E233" s="21">
        <v>1.0</v>
      </c>
    </row>
    <row r="234">
      <c r="A234" s="191"/>
      <c r="B234" s="196" t="str">
        <f>IFERROR(__xludf.DUMMYFUNCTION("""COMPUTED_VALUE"""),"Twin")</f>
        <v>Twin</v>
      </c>
      <c r="C234" s="196">
        <f t="shared" si="1"/>
        <v>2</v>
      </c>
      <c r="D234" s="21" t="s">
        <v>3523</v>
      </c>
      <c r="E234" s="21">
        <v>1.0</v>
      </c>
    </row>
    <row r="235">
      <c r="A235" s="191"/>
      <c r="B235" s="196" t="str">
        <f>IFERROR(__xludf.DUMMYFUNCTION("""COMPUTED_VALUE"""),"Thundertail")</f>
        <v>Thundertail</v>
      </c>
      <c r="C235" s="196">
        <f t="shared" si="1"/>
        <v>1</v>
      </c>
      <c r="D235" s="21" t="s">
        <v>3524</v>
      </c>
      <c r="E235" s="21">
        <v>1.0</v>
      </c>
    </row>
    <row r="236">
      <c r="A236" s="191"/>
      <c r="B236" s="196" t="str">
        <f>IFERROR(__xludf.DUMMYFUNCTION("""COMPUTED_VALUE"""),"Vengeful")</f>
        <v>Vengeful</v>
      </c>
      <c r="C236" s="196">
        <f t="shared" si="1"/>
        <v>1</v>
      </c>
      <c r="D236" s="21" t="s">
        <v>3525</v>
      </c>
      <c r="E236" s="21">
        <v>1.0</v>
      </c>
    </row>
    <row r="237">
      <c r="A237" s="191" t="str">
        <f>IFERROR(__xludf.DUMMYFUNCTION("""COMPUTED_VALUE"""),"Golden")</f>
        <v>Golden</v>
      </c>
      <c r="B237" s="196" t="str">
        <f>IFERROR(__xludf.DUMMYFUNCTION("""COMPUTED_VALUE"""),"Gust")</f>
        <v>Gust</v>
      </c>
      <c r="C237" s="196">
        <f t="shared" si="1"/>
        <v>1</v>
      </c>
      <c r="D237" s="21" t="s">
        <v>3526</v>
      </c>
      <c r="E237" s="21">
        <v>1.0</v>
      </c>
    </row>
    <row r="238">
      <c r="A238" s="191" t="str">
        <f>IFERROR(__xludf.DUMMYFUNCTION("""COMPUTED_VALUE"""),"Phoenix")</f>
        <v>Phoenix</v>
      </c>
      <c r="B238" s="196" t="str">
        <f>IFERROR(__xludf.DUMMYFUNCTION("""COMPUTED_VALUE"""),"Runecursed")</f>
        <v>Runecursed</v>
      </c>
      <c r="C238" s="196">
        <f t="shared" si="1"/>
        <v>1</v>
      </c>
      <c r="D238" s="21" t="s">
        <v>3527</v>
      </c>
      <c r="E238" s="21">
        <v>1.0</v>
      </c>
    </row>
    <row r="239">
      <c r="A239" s="191"/>
      <c r="B239" s="196" t="str">
        <f>IFERROR(__xludf.DUMMYFUNCTION("""COMPUTED_VALUE"""),"Skulloath")</f>
        <v>Skulloath</v>
      </c>
      <c r="C239" s="196">
        <f t="shared" si="1"/>
        <v>2</v>
      </c>
      <c r="D239" s="21" t="s">
        <v>3528</v>
      </c>
      <c r="E239" s="21">
        <v>1.0</v>
      </c>
    </row>
    <row r="240">
      <c r="A240" s="191"/>
      <c r="B240" s="196" t="str">
        <f>IFERROR(__xludf.DUMMYFUNCTION("""COMPUTED_VALUE"""),"Lootclaimer")</f>
        <v>Lootclaimer</v>
      </c>
      <c r="C240" s="196">
        <f t="shared" si="1"/>
        <v>1</v>
      </c>
      <c r="D240" s="21" t="s">
        <v>3529</v>
      </c>
      <c r="E240" s="21">
        <v>1.0</v>
      </c>
    </row>
    <row r="241">
      <c r="A241" s="191"/>
      <c r="B241" s="196" t="str">
        <f>IFERROR(__xludf.DUMMYFUNCTION("""COMPUTED_VALUE"""),"Spell")</f>
        <v>Spell</v>
      </c>
      <c r="C241" s="196">
        <f t="shared" si="1"/>
        <v>1</v>
      </c>
      <c r="D241" s="21" t="s">
        <v>3530</v>
      </c>
      <c r="E241" s="21">
        <v>1.0</v>
      </c>
    </row>
    <row r="242">
      <c r="A242" s="191" t="str">
        <f>IFERROR(__xludf.DUMMYFUNCTION("""COMPUTED_VALUE"""),"Hailstorm")</f>
        <v>Hailstorm</v>
      </c>
      <c r="B242" s="196" t="str">
        <f>IFERROR(__xludf.DUMMYFUNCTION("""COMPUTED_VALUE"""),"Cat")</f>
        <v>Cat</v>
      </c>
      <c r="C242" s="196">
        <f t="shared" si="1"/>
        <v>1</v>
      </c>
      <c r="D242" s="21" t="s">
        <v>3531</v>
      </c>
      <c r="E242" s="21">
        <v>1.0</v>
      </c>
    </row>
    <row r="243">
      <c r="A243" s="191" t="str">
        <f>IFERROR(__xludf.DUMMYFUNCTION("""COMPUTED_VALUE"""),"Seraph")</f>
        <v>Seraph</v>
      </c>
      <c r="B243" s="196" t="str">
        <f>IFERROR(__xludf.DUMMYFUNCTION("""COMPUTED_VALUE"""),"Vermillion")</f>
        <v>Vermillion</v>
      </c>
      <c r="C243" s="196">
        <f t="shared" si="1"/>
        <v>1</v>
      </c>
      <c r="D243" s="21" t="s">
        <v>3532</v>
      </c>
      <c r="E243" s="21">
        <v>1.0</v>
      </c>
    </row>
    <row r="244">
      <c r="A244" s="191"/>
      <c r="B244" s="196" t="str">
        <f>IFERROR(__xludf.DUMMYFUNCTION("""COMPUTED_VALUE"""),"Firebird")</f>
        <v>Firebird</v>
      </c>
      <c r="C244" s="196">
        <f t="shared" si="1"/>
        <v>1</v>
      </c>
      <c r="D244" s="21" t="s">
        <v>3533</v>
      </c>
      <c r="E244" s="21">
        <v>1.0</v>
      </c>
    </row>
    <row r="245">
      <c r="A245" s="191"/>
      <c r="B245" s="196" t="str">
        <f>IFERROR(__xludf.DUMMYFUNCTION("""COMPUTED_VALUE"""),"Oasisdweller")</f>
        <v>Oasisdweller</v>
      </c>
      <c r="C245" s="196">
        <f t="shared" si="1"/>
        <v>1</v>
      </c>
      <c r="D245" s="21" t="s">
        <v>3534</v>
      </c>
      <c r="E245" s="21">
        <v>1.0</v>
      </c>
    </row>
    <row r="246">
      <c r="A246" s="191"/>
      <c r="B246" s="196" t="str">
        <f>IFERROR(__xludf.DUMMYFUNCTION("""COMPUTED_VALUE"""),"Portalrunner")</f>
        <v>Portalrunner</v>
      </c>
      <c r="C246" s="196">
        <f t="shared" si="1"/>
        <v>1</v>
      </c>
      <c r="D246" s="21" t="s">
        <v>3535</v>
      </c>
      <c r="E246" s="21">
        <v>1.0</v>
      </c>
    </row>
    <row r="247">
      <c r="A247" s="191" t="str">
        <f>IFERROR(__xludf.DUMMYFUNCTION("""COMPUTED_VALUE"""),"Scittering")</f>
        <v>Scittering</v>
      </c>
      <c r="B247" s="196" t="str">
        <f>IFERROR(__xludf.DUMMYFUNCTION("""COMPUTED_VALUE"""),"Irregulars")</f>
        <v>Irregulars</v>
      </c>
      <c r="C247" s="196">
        <f t="shared" si="1"/>
        <v>1</v>
      </c>
      <c r="D247" s="21" t="s">
        <v>3536</v>
      </c>
      <c r="E247" s="21">
        <v>1.0</v>
      </c>
    </row>
    <row r="248">
      <c r="A248" s="191" t="str">
        <f>IFERROR(__xludf.DUMMYFUNCTION("""COMPUTED_VALUE"""),"Scorpion")</f>
        <v>Scorpion</v>
      </c>
      <c r="B248" s="196" t="str">
        <f>IFERROR(__xludf.DUMMYFUNCTION("""COMPUTED_VALUE"""),"Steelclaw")</f>
        <v>Steelclaw</v>
      </c>
      <c r="C248" s="196">
        <f t="shared" si="1"/>
        <v>1</v>
      </c>
      <c r="D248" s="21" t="s">
        <v>3537</v>
      </c>
      <c r="E248" s="21">
        <v>1.0</v>
      </c>
    </row>
    <row r="249">
      <c r="A249" s="191"/>
      <c r="B249" s="196" t="str">
        <f>IFERROR(__xludf.DUMMYFUNCTION("""COMPUTED_VALUE"""),"Veterans")</f>
        <v>Veterans</v>
      </c>
      <c r="C249" s="196">
        <f t="shared" si="1"/>
        <v>1</v>
      </c>
      <c r="D249" s="21" t="s">
        <v>3538</v>
      </c>
      <c r="E249" s="21">
        <v>1.0</v>
      </c>
    </row>
    <row r="250">
      <c r="A250" s="191"/>
      <c r="B250" s="196" t="str">
        <f>IFERROR(__xludf.DUMMYFUNCTION("""COMPUTED_VALUE"""),"Crazed")</f>
        <v>Crazed</v>
      </c>
      <c r="C250" s="196">
        <f t="shared" si="1"/>
        <v>2</v>
      </c>
      <c r="D250" s="21" t="s">
        <v>3539</v>
      </c>
      <c r="E250" s="21">
        <v>1.0</v>
      </c>
    </row>
    <row r="251">
      <c r="A251" s="191"/>
      <c r="B251" s="196" t="str">
        <f>IFERROR(__xludf.DUMMYFUNCTION("""COMPUTED_VALUE"""),"Galeweaver")</f>
        <v>Galeweaver</v>
      </c>
      <c r="C251" s="196">
        <f t="shared" si="1"/>
        <v>1</v>
      </c>
      <c r="D251" s="21" t="s">
        <v>3540</v>
      </c>
      <c r="E251" s="21">
        <v>1.0</v>
      </c>
    </row>
    <row r="252">
      <c r="A252" s="191" t="str">
        <f>IFERROR(__xludf.DUMMYFUNCTION("""COMPUTED_VALUE"""),"Wrath")</f>
        <v>Wrath</v>
      </c>
      <c r="B252" s="196" t="str">
        <f>IFERROR(__xludf.DUMMYFUNCTION("""COMPUTED_VALUE"""),"Lurking")</f>
        <v>Lurking</v>
      </c>
      <c r="C252" s="196">
        <f t="shared" si="1"/>
        <v>1</v>
      </c>
      <c r="D252" s="21" t="s">
        <v>3541</v>
      </c>
      <c r="E252" s="21">
        <v>1.0</v>
      </c>
    </row>
    <row r="253">
      <c r="A253" s="191" t="str">
        <f>IFERROR(__xludf.DUMMYFUNCTION("""COMPUTED_VALUE"""),"of")</f>
        <v>of</v>
      </c>
      <c r="B253" s="196" t="str">
        <f>IFERROR(__xludf.DUMMYFUNCTION("""COMPUTED_VALUE"""),"Canopystomper")</f>
        <v>Canopystomper</v>
      </c>
      <c r="C253" s="196">
        <f t="shared" si="1"/>
        <v>1</v>
      </c>
      <c r="D253" s="21" t="s">
        <v>3542</v>
      </c>
      <c r="E253" s="21">
        <v>1.0</v>
      </c>
    </row>
    <row r="254">
      <c r="A254" s="191" t="str">
        <f>IFERROR(__xludf.DUMMYFUNCTION("""COMPUTED_VALUE"""),"the")</f>
        <v>the</v>
      </c>
      <c r="B254" s="196" t="str">
        <f>IFERROR(__xludf.DUMMYFUNCTION("""COMPUTED_VALUE"""),"Resourceful")</f>
        <v>Resourceful</v>
      </c>
      <c r="C254" s="196">
        <f t="shared" si="1"/>
        <v>1</v>
      </c>
      <c r="D254" s="21" t="s">
        <v>3543</v>
      </c>
      <c r="E254" s="21">
        <v>1.0</v>
      </c>
    </row>
    <row r="255">
      <c r="A255" s="191" t="str">
        <f>IFERROR(__xludf.DUMMYFUNCTION("""COMPUTED_VALUE"""),"Pharaoh")</f>
        <v>Pharaoh</v>
      </c>
      <c r="B255" s="196" t="str">
        <f>IFERROR(__xludf.DUMMYFUNCTION("""COMPUTED_VALUE"""),"Poacher")</f>
        <v>Poacher</v>
      </c>
      <c r="C255" s="196">
        <f t="shared" si="1"/>
        <v>1</v>
      </c>
      <c r="D255" s="21" t="s">
        <v>3544</v>
      </c>
      <c r="E255" s="21">
        <v>1.0</v>
      </c>
    </row>
    <row r="256">
      <c r="A256" s="191"/>
      <c r="B256" s="196" t="str">
        <f>IFERROR(__xludf.DUMMYFUNCTION("""COMPUTED_VALUE"""),"Infernoblight")</f>
        <v>Infernoblight</v>
      </c>
      <c r="C256" s="196">
        <f t="shared" si="1"/>
        <v>1</v>
      </c>
      <c r="D256" s="21" t="s">
        <v>3545</v>
      </c>
      <c r="E256" s="21">
        <v>1.0</v>
      </c>
    </row>
    <row r="257">
      <c r="A257" s="191" t="str">
        <f>IFERROR(__xludf.DUMMYFUNCTION("""COMPUTED_VALUE"""),"Bringer")</f>
        <v>Bringer</v>
      </c>
      <c r="B257" s="196" t="str">
        <f>IFERROR(__xludf.DUMMYFUNCTION("""COMPUTED_VALUE"""),"Skyshrieker")</f>
        <v>Skyshrieker</v>
      </c>
      <c r="C257" s="196">
        <f t="shared" si="1"/>
        <v>1</v>
      </c>
      <c r="D257" s="21" t="s">
        <v>3546</v>
      </c>
      <c r="E257" s="21">
        <v>1.0</v>
      </c>
    </row>
    <row r="258">
      <c r="A258" s="191" t="str">
        <f>IFERROR(__xludf.DUMMYFUNCTION("""COMPUTED_VALUE"""),"of")</f>
        <v>of</v>
      </c>
      <c r="B258" s="196" t="str">
        <f>IFERROR(__xludf.DUMMYFUNCTION("""COMPUTED_VALUE"""),"Mistborn")</f>
        <v>Mistborn</v>
      </c>
      <c r="C258" s="196">
        <f t="shared" si="1"/>
        <v>1</v>
      </c>
      <c r="D258" s="21" t="s">
        <v>3547</v>
      </c>
      <c r="E258" s="21">
        <v>1.0</v>
      </c>
    </row>
    <row r="259">
      <c r="A259" s="191" t="str">
        <f>IFERROR(__xludf.DUMMYFUNCTION("""COMPUTED_VALUE"""),"Good")</f>
        <v>Good</v>
      </c>
      <c r="B259" s="196" t="str">
        <f>IFERROR(__xludf.DUMMYFUNCTION("""COMPUTED_VALUE"""),"Serpent")</f>
        <v>Serpent</v>
      </c>
      <c r="C259" s="196">
        <f t="shared" si="1"/>
        <v>1</v>
      </c>
      <c r="D259" s="21" t="s">
        <v>3548</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3549</v>
      </c>
      <c r="E261" s="21">
        <v>1.0</v>
      </c>
    </row>
    <row r="262">
      <c r="A262" s="191" t="str">
        <f>IFERROR(__xludf.DUMMYFUNCTION("""COMPUTED_VALUE"""),"Thunderswarm")</f>
        <v>Thunderswarm</v>
      </c>
      <c r="B262" s="196" t="str">
        <f>IFERROR(__xludf.DUMMYFUNCTION("""COMPUTED_VALUE"""),"Gaunt")</f>
        <v>Gaunt</v>
      </c>
      <c r="C262" s="196">
        <f t="shared" si="1"/>
        <v>1</v>
      </c>
      <c r="D262" s="21" t="s">
        <v>3550</v>
      </c>
      <c r="E262" s="21">
        <v>1.0</v>
      </c>
    </row>
    <row r="263">
      <c r="A263" s="191" t="str">
        <f>IFERROR(__xludf.DUMMYFUNCTION("""COMPUTED_VALUE"""),"Lightning")</f>
        <v>Lightning</v>
      </c>
      <c r="B263" s="196" t="str">
        <f>IFERROR(__xludf.DUMMYFUNCTION("""COMPUTED_VALUE"""),"Visitation")</f>
        <v>Visitation</v>
      </c>
      <c r="C263" s="196">
        <f t="shared" si="1"/>
        <v>1</v>
      </c>
      <c r="D263" s="21" t="s">
        <v>3551</v>
      </c>
      <c r="E263" s="21">
        <v>1.0</v>
      </c>
    </row>
    <row r="264">
      <c r="A264" s="191" t="str">
        <f>IFERROR(__xludf.DUMMYFUNCTION("""COMPUTED_VALUE"""),"Rider")</f>
        <v>Rider</v>
      </c>
      <c r="B264" s="196" t="str">
        <f>IFERROR(__xludf.DUMMYFUNCTION("""COMPUTED_VALUE"""),"Manticore")</f>
        <v>Manticore</v>
      </c>
      <c r="C264" s="196">
        <f t="shared" si="1"/>
        <v>1</v>
      </c>
      <c r="D264" s="21" t="s">
        <v>3552</v>
      </c>
      <c r="E264" s="21">
        <v>1.0</v>
      </c>
    </row>
    <row r="265">
      <c r="A265" s="191"/>
      <c r="B265" s="196" t="str">
        <f>IFERROR(__xludf.DUMMYFUNCTION("""COMPUTED_VALUE"""),"Featherfrost")</f>
        <v>Featherfrost</v>
      </c>
      <c r="C265" s="196">
        <f t="shared" si="1"/>
        <v>1</v>
      </c>
      <c r="D265" s="21" t="s">
        <v>3553</v>
      </c>
      <c r="E265" s="21">
        <v>1.0</v>
      </c>
    </row>
    <row r="266">
      <c r="A266" s="191"/>
      <c r="B266" s="196" t="str">
        <f>IFERROR(__xludf.DUMMYFUNCTION("""COMPUTED_VALUE"""),"Harpy")</f>
        <v>Harpy</v>
      </c>
      <c r="C266" s="196">
        <f t="shared" si="1"/>
        <v>1</v>
      </c>
      <c r="D266" s="21" t="s">
        <v>3554</v>
      </c>
      <c r="E266" s="21">
        <v>1.0</v>
      </c>
    </row>
    <row r="267">
      <c r="A267" s="191" t="str">
        <f>IFERROR(__xludf.DUMMYFUNCTION("""COMPUTED_VALUE"""),"Desertwind")</f>
        <v>Desertwind</v>
      </c>
      <c r="B267" s="196" t="str">
        <f>IFERROR(__xludf.DUMMYFUNCTION("""COMPUTED_VALUE"""),"Raging")</f>
        <v>Raging</v>
      </c>
      <c r="C267" s="196">
        <f t="shared" si="1"/>
        <v>1</v>
      </c>
      <c r="D267" s="21" t="s">
        <v>3555</v>
      </c>
      <c r="E267" s="21">
        <v>1.0</v>
      </c>
    </row>
    <row r="268">
      <c r="A268" s="191" t="str">
        <f>IFERROR(__xludf.DUMMYFUNCTION("""COMPUTED_VALUE"""),"Relic")</f>
        <v>Relic</v>
      </c>
      <c r="B268" s="196" t="str">
        <f>IFERROR(__xludf.DUMMYFUNCTION("""COMPUTED_VALUE"""),"Minotaur")</f>
        <v>Minotaur</v>
      </c>
      <c r="C268" s="196">
        <f t="shared" si="1"/>
        <v>1</v>
      </c>
      <c r="D268" s="21" t="s">
        <v>3556</v>
      </c>
      <c r="E268" s="21">
        <v>1.0</v>
      </c>
    </row>
    <row r="269">
      <c r="A269" s="191" t="str">
        <f>IFERROR(__xludf.DUMMYFUNCTION("""COMPUTED_VALUE"""),"Hunter")</f>
        <v>Hunter</v>
      </c>
      <c r="B269" s="196" t="str">
        <f>IFERROR(__xludf.DUMMYFUNCTION("""COMPUTED_VALUE"""),"Raijin")</f>
        <v>Raijin</v>
      </c>
      <c r="C269" s="196">
        <f t="shared" si="1"/>
        <v>1</v>
      </c>
      <c r="D269" s="21" t="s">
        <v>3557</v>
      </c>
      <c r="E269" s="21">
        <v>1.0</v>
      </c>
    </row>
    <row r="270">
      <c r="A270" s="191"/>
      <c r="B270" s="196" t="str">
        <f>IFERROR(__xludf.DUMMYFUNCTION("""COMPUTED_VALUE"""),"Venomshade")</f>
        <v>Venomshade</v>
      </c>
      <c r="C270" s="196">
        <f t="shared" si="1"/>
        <v>1</v>
      </c>
      <c r="D270" s="21" t="s">
        <v>3558</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3559</v>
      </c>
      <c r="E275" s="21">
        <v>1.0</v>
      </c>
    </row>
    <row r="276">
      <c r="A276" s="191"/>
      <c r="B276" s="196" t="str">
        <f>IFERROR(__xludf.DUMMYFUNCTION("""COMPUTED_VALUE"""),"Shifter")</f>
        <v>Shifter</v>
      </c>
      <c r="C276" s="196">
        <f t="shared" si="1"/>
        <v>1</v>
      </c>
      <c r="D276" s="21" t="s">
        <v>3560</v>
      </c>
      <c r="E276" s="21">
        <v>1.0</v>
      </c>
    </row>
    <row r="277">
      <c r="A277" s="191" t="str">
        <f>IFERROR(__xludf.DUMMYFUNCTION("""COMPUTED_VALUE"""),"Pomegrake")</f>
        <v>Pomegrake</v>
      </c>
      <c r="B277" s="196" t="str">
        <f>IFERROR(__xludf.DUMMYFUNCTION("""COMPUTED_VALUE"""),"Bastion")</f>
        <v>Bastion</v>
      </c>
      <c r="C277" s="196">
        <f t="shared" si="1"/>
        <v>1</v>
      </c>
      <c r="D277" s="21" t="s">
        <v>3561</v>
      </c>
      <c r="E277" s="21">
        <v>1.0</v>
      </c>
    </row>
    <row r="278">
      <c r="A278" s="191"/>
      <c r="B278" s="196" t="str">
        <f>IFERROR(__xludf.DUMMYFUNCTION("""COMPUTED_VALUE"""),"Architect")</f>
        <v>Architect</v>
      </c>
      <c r="C278" s="196">
        <f t="shared" si="1"/>
        <v>1</v>
      </c>
      <c r="D278" s="21" t="s">
        <v>3562</v>
      </c>
      <c r="E278" s="21">
        <v>1.0</v>
      </c>
    </row>
    <row r="279">
      <c r="A279" s="191"/>
      <c r="B279" s="196" t="str">
        <f>IFERROR(__xludf.DUMMYFUNCTION("""COMPUTED_VALUE"""),"Sovereign")</f>
        <v>Sovereign</v>
      </c>
      <c r="C279" s="196">
        <f t="shared" si="1"/>
        <v>3</v>
      </c>
      <c r="D279" s="21" t="s">
        <v>3563</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3564</v>
      </c>
      <c r="E281" s="21">
        <v>1.0</v>
      </c>
    </row>
    <row r="282">
      <c r="A282" s="191" t="str">
        <f>IFERROR(__xludf.DUMMYFUNCTION("""COMPUTED_VALUE"""),"The")</f>
        <v>The</v>
      </c>
      <c r="B282" s="196" t="str">
        <f>IFERROR(__xludf.DUMMYFUNCTION("""COMPUTED_VALUE"""),"Empress")</f>
        <v>Empress</v>
      </c>
      <c r="C282" s="196">
        <f t="shared" si="1"/>
        <v>1</v>
      </c>
      <c r="D282" s="21" t="s">
        <v>3565</v>
      </c>
      <c r="E282" s="21">
        <v>1.0</v>
      </c>
    </row>
    <row r="283">
      <c r="A283" s="191" t="str">
        <f>IFERROR(__xludf.DUMMYFUNCTION("""COMPUTED_VALUE"""),"Embalmer")</f>
        <v>Embalmer</v>
      </c>
      <c r="B283" s="196" t="str">
        <f>IFERROR(__xludf.DUMMYFUNCTION("""COMPUTED_VALUE"""),"Blue")</f>
        <v>Blue</v>
      </c>
      <c r="C283" s="196">
        <f t="shared" si="1"/>
        <v>2</v>
      </c>
      <c r="D283" s="21" t="s">
        <v>3566</v>
      </c>
      <c r="E283" s="21">
        <v>1.0</v>
      </c>
    </row>
    <row r="284">
      <c r="A284" s="191"/>
      <c r="B284" s="196" t="str">
        <f>IFERROR(__xludf.DUMMYFUNCTION("""COMPUTED_VALUE"""),"Venom-Dew")</f>
        <v>Venom-Dew</v>
      </c>
      <c r="C284" s="196">
        <f t="shared" si="1"/>
        <v>1</v>
      </c>
      <c r="D284" s="21" t="s">
        <v>3567</v>
      </c>
      <c r="E284" s="21">
        <v>1.0</v>
      </c>
    </row>
    <row r="285">
      <c r="A285" s="191"/>
      <c r="B285" s="196" t="str">
        <f>IFERROR(__xludf.DUMMYFUNCTION("""COMPUTED_VALUE"""),"Golemsaurus")</f>
        <v>Golemsaurus</v>
      </c>
      <c r="C285" s="196">
        <f t="shared" si="1"/>
        <v>1</v>
      </c>
      <c r="D285" s="21" t="s">
        <v>3568</v>
      </c>
      <c r="E285" s="21">
        <v>1.0</v>
      </c>
    </row>
    <row r="286">
      <c r="A286" s="191"/>
      <c r="B286" s="196" t="str">
        <f>IFERROR(__xludf.DUMMYFUNCTION("""COMPUTED_VALUE"""),"Slumbering")</f>
        <v>Slumbering</v>
      </c>
      <c r="C286" s="196">
        <f t="shared" si="1"/>
        <v>2</v>
      </c>
      <c r="D286" s="21" t="s">
        <v>3569</v>
      </c>
      <c r="E286" s="21">
        <v>1.0</v>
      </c>
    </row>
    <row r="287">
      <c r="A287" s="191" t="str">
        <f>IFERROR(__xludf.DUMMYFUNCTION("""COMPUTED_VALUE"""),"Ushabti")</f>
        <v>Ushabti</v>
      </c>
      <c r="B287" s="196" t="str">
        <f>IFERROR(__xludf.DUMMYFUNCTION("""COMPUTED_VALUE"""),"Cavedrake")</f>
        <v>Cavedrake</v>
      </c>
      <c r="C287" s="196">
        <f t="shared" si="1"/>
        <v>1</v>
      </c>
      <c r="D287" s="21" t="s">
        <v>3570</v>
      </c>
      <c r="E287" s="21">
        <v>1.0</v>
      </c>
    </row>
    <row r="288">
      <c r="A288" s="191" t="str">
        <f>IFERROR(__xludf.DUMMYFUNCTION("""COMPUTED_VALUE"""),"Carver")</f>
        <v>Carver</v>
      </c>
      <c r="B288" s="196" t="str">
        <f>IFERROR(__xludf.DUMMYFUNCTION("""COMPUTED_VALUE"""),"Eagle")</f>
        <v>Eagle</v>
      </c>
      <c r="C288" s="196">
        <f t="shared" si="1"/>
        <v>1</v>
      </c>
      <c r="D288" s="21" t="s">
        <v>3571</v>
      </c>
      <c r="E288" s="21">
        <v>1.0</v>
      </c>
    </row>
    <row r="289">
      <c r="A289" s="191"/>
      <c r="B289" s="196" t="str">
        <f>IFERROR(__xludf.DUMMYFUNCTION("""COMPUTED_VALUE"""),"Legion")</f>
        <v>Legion</v>
      </c>
      <c r="C289" s="196">
        <f t="shared" si="1"/>
        <v>2</v>
      </c>
      <c r="D289" s="21" t="s">
        <v>3572</v>
      </c>
      <c r="E289" s="21">
        <v>1.0</v>
      </c>
    </row>
    <row r="290">
      <c r="A290" s="191"/>
      <c r="B290" s="196" t="str">
        <f>IFERROR(__xludf.DUMMYFUNCTION("""COMPUTED_VALUE"""),"Starfall")</f>
        <v>Starfall</v>
      </c>
      <c r="C290" s="196">
        <f t="shared" si="1"/>
        <v>1</v>
      </c>
      <c r="D290" s="21" t="s">
        <v>3573</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3574</v>
      </c>
      <c r="E293" s="21">
        <v>1.0</v>
      </c>
    </row>
    <row r="294">
      <c r="A294" s="191"/>
      <c r="B294" s="196" t="str">
        <f>IFERROR(__xludf.DUMMYFUNCTION("""COMPUTED_VALUE"""),"Shotmaster")</f>
        <v>Shotmaster</v>
      </c>
      <c r="C294" s="196">
        <f t="shared" si="1"/>
        <v>1</v>
      </c>
      <c r="D294" s="21" t="s">
        <v>3575</v>
      </c>
      <c r="E294" s="21">
        <v>1.0</v>
      </c>
    </row>
    <row r="295">
      <c r="A295" s="191"/>
      <c r="B295" s="196" t="str">
        <f>IFERROR(__xludf.DUMMYFUNCTION("""COMPUTED_VALUE"""),"Flamebearer")</f>
        <v>Flamebearer</v>
      </c>
      <c r="C295" s="196">
        <f t="shared" si="1"/>
        <v>1</v>
      </c>
      <c r="D295" s="21" t="s">
        <v>3576</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3577</v>
      </c>
      <c r="E297" s="21">
        <v>1.0</v>
      </c>
    </row>
    <row r="298">
      <c r="A298" s="191" t="str">
        <f>IFERROR(__xludf.DUMMYFUNCTION("""COMPUTED_VALUE"""),"of")</f>
        <v>of</v>
      </c>
      <c r="B298" s="196" t="str">
        <f>IFERROR(__xludf.DUMMYFUNCTION("""COMPUTED_VALUE"""),"Tyrant")</f>
        <v>Tyrant</v>
      </c>
      <c r="C298" s="196">
        <f t="shared" si="1"/>
        <v>1</v>
      </c>
      <c r="D298" s="21" t="s">
        <v>3578</v>
      </c>
      <c r="E298" s="21">
        <v>1.0</v>
      </c>
    </row>
    <row r="299">
      <c r="A299" s="191" t="str">
        <f>IFERROR(__xludf.DUMMYFUNCTION("""COMPUTED_VALUE"""),"the")</f>
        <v>the</v>
      </c>
      <c r="B299" s="196" t="str">
        <f>IFERROR(__xludf.DUMMYFUNCTION("""COMPUTED_VALUE"""),"Eons-old")</f>
        <v>Eons-old</v>
      </c>
      <c r="C299" s="196">
        <f t="shared" si="1"/>
        <v>1</v>
      </c>
      <c r="D299" s="21" t="s">
        <v>3579</v>
      </c>
      <c r="E299" s="21">
        <v>1.0</v>
      </c>
    </row>
    <row r="300">
      <c r="A300" s="191" t="str">
        <f>IFERROR(__xludf.DUMMYFUNCTION("""COMPUTED_VALUE"""),"Morning")</f>
        <v>Morning</v>
      </c>
      <c r="B300" s="196" t="str">
        <f>IFERROR(__xludf.DUMMYFUNCTION("""COMPUTED_VALUE"""),"Crystalfang")</f>
        <v>Crystalfang</v>
      </c>
      <c r="C300" s="196">
        <f t="shared" si="1"/>
        <v>1</v>
      </c>
      <c r="D300" s="21" t="s">
        <v>3580</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3581</v>
      </c>
      <c r="E302" s="21">
        <v>1.0</v>
      </c>
    </row>
    <row r="303">
      <c r="A303" s="191" t="str">
        <f>IFERROR(__xludf.DUMMYFUNCTION("""COMPUTED_VALUE"""),"Messenger")</f>
        <v>Messenger</v>
      </c>
      <c r="B303" s="196" t="str">
        <f>IFERROR(__xludf.DUMMYFUNCTION("""COMPUTED_VALUE"""),"Strategist")</f>
        <v>Strategist</v>
      </c>
      <c r="C303" s="196">
        <f t="shared" si="1"/>
        <v>1</v>
      </c>
      <c r="D303" s="21" t="s">
        <v>3582</v>
      </c>
      <c r="E303" s="21">
        <v>1.0</v>
      </c>
    </row>
    <row r="304">
      <c r="A304" s="191"/>
      <c r="B304" s="196" t="str">
        <f>IFERROR(__xludf.DUMMYFUNCTION("""COMPUTED_VALUE"""),"Wraithknight")</f>
        <v>Wraithknight</v>
      </c>
      <c r="C304" s="196">
        <f t="shared" si="1"/>
        <v>1</v>
      </c>
      <c r="D304" s="21" t="s">
        <v>3583</v>
      </c>
      <c r="E304" s="21">
        <v>1.0</v>
      </c>
    </row>
    <row r="305">
      <c r="A305" s="191"/>
      <c r="B305" s="196" t="str">
        <f>IFERROR(__xludf.DUMMYFUNCTION("""COMPUTED_VALUE"""),"Mountblade")</f>
        <v>Mountblade</v>
      </c>
      <c r="C305" s="196">
        <f t="shared" si="1"/>
        <v>1</v>
      </c>
      <c r="D305" s="21" t="s">
        <v>3584</v>
      </c>
      <c r="E305" s="21">
        <v>1.0</v>
      </c>
    </row>
    <row r="306">
      <c r="A306" s="191"/>
      <c r="B306" s="196" t="str">
        <f>IFERROR(__xludf.DUMMYFUNCTION("""COMPUTED_VALUE"""),"Squire")</f>
        <v>Squire</v>
      </c>
      <c r="C306" s="196">
        <f t="shared" si="1"/>
        <v>1</v>
      </c>
      <c r="D306" s="21" t="s">
        <v>3585</v>
      </c>
      <c r="E306" s="21">
        <v>1.0</v>
      </c>
    </row>
    <row r="307">
      <c r="A307" s="191" t="str">
        <f>IFERROR(__xludf.DUMMYFUNCTION("""COMPUTED_VALUE"""),"Auric")</f>
        <v>Auric</v>
      </c>
      <c r="B307" s="196" t="str">
        <f>IFERROR(__xludf.DUMMYFUNCTION("""COMPUTED_VALUE"""),"Pyroclastic")</f>
        <v>Pyroclastic</v>
      </c>
      <c r="C307" s="196">
        <f t="shared" si="1"/>
        <v>1</v>
      </c>
      <c r="D307" s="21" t="s">
        <v>3586</v>
      </c>
      <c r="E307" s="21">
        <v>1.0</v>
      </c>
    </row>
    <row r="308">
      <c r="A308" s="191" t="str">
        <f>IFERROR(__xludf.DUMMYFUNCTION("""COMPUTED_VALUE"""),"Ant")</f>
        <v>Ant</v>
      </c>
      <c r="B308" s="196" t="str">
        <f>IFERROR(__xludf.DUMMYFUNCTION("""COMPUTED_VALUE"""),"Zombie")</f>
        <v>Zombie</v>
      </c>
      <c r="C308" s="196">
        <f t="shared" si="1"/>
        <v>1</v>
      </c>
      <c r="D308" s="21" t="s">
        <v>3587</v>
      </c>
      <c r="E308" s="21">
        <v>1.0</v>
      </c>
    </row>
    <row r="309">
      <c r="A309" s="191" t="str">
        <f>IFERROR(__xludf.DUMMYFUNCTION("""COMPUTED_VALUE"""),"Regent")</f>
        <v>Regent</v>
      </c>
      <c r="B309" s="196" t="str">
        <f>IFERROR(__xludf.DUMMYFUNCTION("""COMPUTED_VALUE"""),"Old")</f>
        <v>Old</v>
      </c>
      <c r="C309" s="196">
        <f t="shared" si="1"/>
        <v>2</v>
      </c>
      <c r="D309" s="21" t="s">
        <v>3588</v>
      </c>
      <c r="E309" s="21">
        <v>1.0</v>
      </c>
    </row>
    <row r="310">
      <c r="A310" s="191"/>
      <c r="B310" s="196" t="str">
        <f>IFERROR(__xludf.DUMMYFUNCTION("""COMPUTED_VALUE"""),"Fisherman")</f>
        <v>Fisherman</v>
      </c>
      <c r="C310" s="196">
        <f t="shared" si="1"/>
        <v>1</v>
      </c>
      <c r="D310" s="21" t="s">
        <v>3589</v>
      </c>
      <c r="E310" s="21">
        <v>1.0</v>
      </c>
    </row>
    <row r="311">
      <c r="A311" s="191"/>
      <c r="B311" s="196" t="str">
        <f>IFERROR(__xludf.DUMMYFUNCTION("""COMPUTED_VALUE"""),"Wasteland")</f>
        <v>Wasteland</v>
      </c>
      <c r="C311" s="196">
        <f t="shared" si="1"/>
        <v>2</v>
      </c>
      <c r="D311" s="21" t="s">
        <v>3590</v>
      </c>
      <c r="E311" s="21">
        <v>1.0</v>
      </c>
    </row>
    <row r="312">
      <c r="A312" s="191" t="str">
        <f>IFERROR(__xludf.DUMMYFUNCTION("""COMPUTED_VALUE"""),"Blessing")</f>
        <v>Blessing</v>
      </c>
      <c r="B312" s="196" t="str">
        <f>IFERROR(__xludf.DUMMYFUNCTION("""COMPUTED_VALUE"""),"Overlord")</f>
        <v>Overlord</v>
      </c>
      <c r="C312" s="196">
        <f t="shared" si="1"/>
        <v>2</v>
      </c>
      <c r="D312" s="21" t="s">
        <v>3591</v>
      </c>
      <c r="E312" s="21">
        <v>1.0</v>
      </c>
    </row>
    <row r="313">
      <c r="A313" s="191" t="str">
        <f>IFERROR(__xludf.DUMMYFUNCTION("""COMPUTED_VALUE"""),"Bestower")</f>
        <v>Bestower</v>
      </c>
      <c r="B313" s="196" t="str">
        <f>IFERROR(__xludf.DUMMYFUNCTION("""COMPUTED_VALUE"""),"Pinwheel")</f>
        <v>Pinwheel</v>
      </c>
      <c r="C313" s="196">
        <f t="shared" si="1"/>
        <v>1</v>
      </c>
      <c r="D313" s="21" t="s">
        <v>3592</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3593</v>
      </c>
      <c r="E315" s="21">
        <v>1.0</v>
      </c>
    </row>
    <row r="316">
      <c r="A316" s="191"/>
      <c r="B316" s="196" t="str">
        <f>IFERROR(__xludf.DUMMYFUNCTION("""COMPUTED_VALUE"""),"Alchemist's")</f>
        <v>Alchemist's</v>
      </c>
      <c r="C316" s="196">
        <f t="shared" si="1"/>
        <v>1</v>
      </c>
      <c r="D316" s="21" t="s">
        <v>3594</v>
      </c>
      <c r="E316" s="21">
        <v>1.0</v>
      </c>
    </row>
    <row r="317">
      <c r="A317" s="191" t="str">
        <f>IFERROR(__xludf.DUMMYFUNCTION("""COMPUTED_VALUE"""),"Obelisk")</f>
        <v>Obelisk</v>
      </c>
      <c r="B317" s="196" t="str">
        <f>IFERROR(__xludf.DUMMYFUNCTION("""COMPUTED_VALUE"""),"Incense")</f>
        <v>Incense</v>
      </c>
      <c r="C317" s="196">
        <f t="shared" si="1"/>
        <v>1</v>
      </c>
      <c r="D317" s="21" t="s">
        <v>3595</v>
      </c>
      <c r="E317" s="21">
        <v>1.0</v>
      </c>
    </row>
    <row r="318">
      <c r="A318" s="191" t="str">
        <f>IFERROR(__xludf.DUMMYFUNCTION("""COMPUTED_VALUE"""),"Waypost")</f>
        <v>Waypost</v>
      </c>
      <c r="B318" s="196" t="str">
        <f>IFERROR(__xludf.DUMMYFUNCTION("""COMPUTED_VALUE"""),"Quadriga")</f>
        <v>Quadriga</v>
      </c>
      <c r="C318" s="196">
        <f t="shared" si="1"/>
        <v>1</v>
      </c>
      <c r="D318" s="21" t="s">
        <v>3596</v>
      </c>
      <c r="E318" s="21">
        <v>1.0</v>
      </c>
    </row>
    <row r="319">
      <c r="A319" s="191"/>
      <c r="B319" s="196" t="str">
        <f>IFERROR(__xludf.DUMMYFUNCTION("""COMPUTED_VALUE"""),"Triumph")</f>
        <v>Triumph</v>
      </c>
      <c r="C319" s="196">
        <f t="shared" si="1"/>
        <v>1</v>
      </c>
      <c r="D319" s="21" t="s">
        <v>3597</v>
      </c>
      <c r="E319" s="21">
        <v>1.0</v>
      </c>
    </row>
    <row r="320">
      <c r="A320" s="191"/>
      <c r="B320" s="196" t="str">
        <f>IFERROR(__xludf.DUMMYFUNCTION("""COMPUTED_VALUE"""),"Ambrosia")</f>
        <v>Ambrosia</v>
      </c>
      <c r="C320" s="196">
        <f t="shared" si="1"/>
        <v>1</v>
      </c>
      <c r="D320" s="21" t="s">
        <v>3598</v>
      </c>
      <c r="E320" s="21">
        <v>1.0</v>
      </c>
    </row>
    <row r="321">
      <c r="A321" s="191"/>
      <c r="B321" s="196" t="str">
        <f>IFERROR(__xludf.DUMMYFUNCTION("""COMPUTED_VALUE"""),"Bee")</f>
        <v>Bee</v>
      </c>
      <c r="C321" s="196">
        <f t="shared" si="1"/>
        <v>1</v>
      </c>
      <c r="D321" s="21" t="s">
        <v>3599</v>
      </c>
      <c r="E321" s="21">
        <v>1.0</v>
      </c>
    </row>
    <row r="322">
      <c r="A322" s="191" t="str">
        <f>IFERROR(__xludf.DUMMYFUNCTION("""COMPUTED_VALUE"""),"Crimson")</f>
        <v>Crimson</v>
      </c>
      <c r="B322" s="196" t="str">
        <f>IFERROR(__xludf.DUMMYFUNCTION("""COMPUTED_VALUE"""),"Recruiting")</f>
        <v>Recruiting</v>
      </c>
      <c r="C322" s="196">
        <f t="shared" si="1"/>
        <v>1</v>
      </c>
      <c r="D322" s="21" t="s">
        <v>3600</v>
      </c>
      <c r="E322" s="21">
        <v>1.0</v>
      </c>
    </row>
    <row r="323">
      <c r="A323" s="191" t="str">
        <f>IFERROR(__xludf.DUMMYFUNCTION("""COMPUTED_VALUE"""),"Flamechick")</f>
        <v>Flamechick</v>
      </c>
      <c r="B323" s="196" t="str">
        <f>IFERROR(__xludf.DUMMYFUNCTION("""COMPUTED_VALUE"""),"Officer")</f>
        <v>Officer</v>
      </c>
      <c r="C323" s="196">
        <f t="shared" si="1"/>
        <v>1</v>
      </c>
      <c r="D323" s="21" t="s">
        <v>3601</v>
      </c>
      <c r="E323" s="21">
        <v>1.0</v>
      </c>
    </row>
    <row r="324">
      <c r="A324" s="191"/>
      <c r="B324" s="196" t="str">
        <f>IFERROR(__xludf.DUMMYFUNCTION("""COMPUTED_VALUE"""),"Remnant")</f>
        <v>Remnant</v>
      </c>
      <c r="C324" s="196">
        <f t="shared" si="1"/>
        <v>1</v>
      </c>
      <c r="D324" s="21" t="s">
        <v>3602</v>
      </c>
      <c r="E324" s="21">
        <v>1.0</v>
      </c>
    </row>
    <row r="325">
      <c r="A325" s="191"/>
      <c r="B325" s="196" t="str">
        <f>IFERROR(__xludf.DUMMYFUNCTION("""COMPUTED_VALUE"""),"Quiet")</f>
        <v>Quiet</v>
      </c>
      <c r="C325" s="196">
        <f t="shared" si="1"/>
        <v>1</v>
      </c>
      <c r="D325" s="21" t="s">
        <v>3603</v>
      </c>
      <c r="E325" s="21">
        <v>1.0</v>
      </c>
    </row>
    <row r="326">
      <c r="A326" s="191"/>
      <c r="B326" s="196" t="str">
        <f>IFERROR(__xludf.DUMMYFUNCTION("""COMPUTED_VALUE"""),"Springs")</f>
        <v>Springs</v>
      </c>
      <c r="C326" s="196">
        <f t="shared" si="1"/>
        <v>2</v>
      </c>
      <c r="D326" s="21" t="s">
        <v>3604</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3605</v>
      </c>
      <c r="E329" s="21">
        <v>1.0</v>
      </c>
    </row>
    <row r="330">
      <c r="A330" s="191"/>
      <c r="B330" s="196" t="str">
        <f>IFERROR(__xludf.DUMMYFUNCTION("""COMPUTED_VALUE"""),"Peasant")</f>
        <v>Peasant</v>
      </c>
      <c r="C330" s="196">
        <f t="shared" si="1"/>
        <v>1</v>
      </c>
      <c r="D330" s="21" t="s">
        <v>3606</v>
      </c>
      <c r="E330" s="21">
        <v>1.0</v>
      </c>
    </row>
    <row r="331">
      <c r="A331" s="191"/>
      <c r="B331" s="196" t="str">
        <f>IFERROR(__xludf.DUMMYFUNCTION("""COMPUTED_VALUE"""),"Scapegoat")</f>
        <v>Scapegoat</v>
      </c>
      <c r="C331" s="196">
        <f t="shared" si="1"/>
        <v>1</v>
      </c>
      <c r="D331" s="21" t="s">
        <v>3607</v>
      </c>
      <c r="E331" s="21">
        <v>1.0</v>
      </c>
    </row>
    <row r="332">
      <c r="A332" s="191" t="str">
        <f>IFERROR(__xludf.DUMMYFUNCTION("""COMPUTED_VALUE"""),"Tranquil")</f>
        <v>Tranquil</v>
      </c>
      <c r="B332" s="196" t="str">
        <f>IFERROR(__xludf.DUMMYFUNCTION("""COMPUTED_VALUE"""),"Ironstride")</f>
        <v>Ironstride</v>
      </c>
      <c r="C332" s="196">
        <f t="shared" si="1"/>
        <v>1</v>
      </c>
      <c r="D332" s="21" t="s">
        <v>3608</v>
      </c>
      <c r="E332" s="21">
        <v>1.0</v>
      </c>
    </row>
    <row r="333">
      <c r="A333" s="191" t="str">
        <f>IFERROR(__xludf.DUMMYFUNCTION("""COMPUTED_VALUE"""),"Herd")</f>
        <v>Herd</v>
      </c>
      <c r="B333" s="196" t="str">
        <f>IFERROR(__xludf.DUMMYFUNCTION("""COMPUTED_VALUE"""),"Courser")</f>
        <v>Courser</v>
      </c>
      <c r="C333" s="196">
        <f t="shared" si="1"/>
        <v>1</v>
      </c>
      <c r="D333" s="21" t="s">
        <v>3609</v>
      </c>
      <c r="E333" s="21">
        <v>1.0</v>
      </c>
    </row>
    <row r="334">
      <c r="A334" s="191" t="str">
        <f>IFERROR(__xludf.DUMMYFUNCTION("""COMPUTED_VALUE"""),"Rubyskull")</f>
        <v>Rubyskull</v>
      </c>
      <c r="B334" s="196" t="str">
        <f>IFERROR(__xludf.DUMMYFUNCTION("""COMPUTED_VALUE"""),"Pocket")</f>
        <v>Pocket</v>
      </c>
      <c r="C334" s="196">
        <f t="shared" si="1"/>
        <v>1</v>
      </c>
      <c r="D334" s="21" t="s">
        <v>3610</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3611</v>
      </c>
      <c r="E336" s="21">
        <v>1.0</v>
      </c>
    </row>
    <row r="337">
      <c r="A337" s="191" t="str">
        <f>IFERROR(__xludf.DUMMYFUNCTION("""COMPUTED_VALUE"""),"Blackwing")</f>
        <v>Blackwing</v>
      </c>
      <c r="B337" s="196" t="str">
        <f>IFERROR(__xludf.DUMMYFUNCTION("""COMPUTED_VALUE"""),"Siegebreaker")</f>
        <v>Siegebreaker</v>
      </c>
      <c r="C337" s="196">
        <f t="shared" si="1"/>
        <v>1</v>
      </c>
      <c r="D337" s="21" t="s">
        <v>3612</v>
      </c>
      <c r="E337" s="21">
        <v>1.0</v>
      </c>
    </row>
    <row r="338">
      <c r="A338" s="191" t="str">
        <f>IFERROR(__xludf.DUMMYFUNCTION("""COMPUTED_VALUE"""),"Usurper")</f>
        <v>Usurper</v>
      </c>
      <c r="B338" s="196" t="str">
        <f>IFERROR(__xludf.DUMMYFUNCTION("""COMPUTED_VALUE"""),"Surly")</f>
        <v>Surly</v>
      </c>
      <c r="C338" s="196">
        <f t="shared" si="1"/>
        <v>1</v>
      </c>
      <c r="D338" s="21" t="s">
        <v>3613</v>
      </c>
      <c r="E338" s="21">
        <v>1.0</v>
      </c>
    </row>
    <row r="339">
      <c r="A339" s="191"/>
      <c r="B339" s="196" t="str">
        <f>IFERROR(__xludf.DUMMYFUNCTION("""COMPUTED_VALUE"""),"Donkey")</f>
        <v>Donkey</v>
      </c>
      <c r="C339" s="196">
        <f t="shared" si="1"/>
        <v>1</v>
      </c>
      <c r="D339" s="21" t="s">
        <v>3614</v>
      </c>
      <c r="E339" s="21">
        <v>1.0</v>
      </c>
    </row>
    <row r="340">
      <c r="A340" s="191"/>
      <c r="B340" s="196" t="str">
        <f>IFERROR(__xludf.DUMMYFUNCTION("""COMPUTED_VALUE"""),"Grand")</f>
        <v>Grand</v>
      </c>
      <c r="C340" s="196">
        <f t="shared" si="1"/>
        <v>1</v>
      </c>
      <c r="D340" s="21" t="s">
        <v>3615</v>
      </c>
      <c r="E340" s="21">
        <v>1.0</v>
      </c>
    </row>
    <row r="341">
      <c r="A341" s="191"/>
      <c r="B341" s="196" t="str">
        <f>IFERROR(__xludf.DUMMYFUNCTION("""COMPUTED_VALUE"""),"Ruiner")</f>
        <v>Ruiner</v>
      </c>
      <c r="C341" s="196">
        <f t="shared" si="1"/>
        <v>1</v>
      </c>
      <c r="D341" s="21" t="s">
        <v>3616</v>
      </c>
      <c r="E341" s="21">
        <v>1.0</v>
      </c>
    </row>
    <row r="342">
      <c r="A342" s="191" t="str">
        <f>IFERROR(__xludf.DUMMYFUNCTION("""COMPUTED_VALUE"""),"Thunderswarm")</f>
        <v>Thunderswarm</v>
      </c>
      <c r="B342" s="196" t="str">
        <f>IFERROR(__xludf.DUMMYFUNCTION("""COMPUTED_VALUE"""),"Snow")</f>
        <v>Snow</v>
      </c>
      <c r="C342" s="196">
        <f t="shared" si="1"/>
        <v>1</v>
      </c>
      <c r="D342" s="21" t="s">
        <v>3617</v>
      </c>
      <c r="E342" s="21">
        <v>1.0</v>
      </c>
    </row>
    <row r="343">
      <c r="A343" s="191" t="str">
        <f>IFERROR(__xludf.DUMMYFUNCTION("""COMPUTED_VALUE"""),"Celestial")</f>
        <v>Celestial</v>
      </c>
      <c r="B343" s="196" t="str">
        <f>IFERROR(__xludf.DUMMYFUNCTION("""COMPUTED_VALUE"""),"Crane")</f>
        <v>Crane</v>
      </c>
      <c r="C343" s="196">
        <f t="shared" si="1"/>
        <v>1</v>
      </c>
      <c r="D343" s="21" t="s">
        <v>3618</v>
      </c>
      <c r="E343" s="21">
        <v>1.0</v>
      </c>
    </row>
    <row r="344">
      <c r="A344" s="191"/>
      <c r="B344" s="196" t="str">
        <f>IFERROR(__xludf.DUMMYFUNCTION("""COMPUTED_VALUE"""),"Trading")</f>
        <v>Trading</v>
      </c>
      <c r="C344" s="196">
        <f t="shared" si="1"/>
        <v>1</v>
      </c>
      <c r="D344" s="21" t="s">
        <v>3619</v>
      </c>
      <c r="E344" s="21">
        <v>1.0</v>
      </c>
    </row>
    <row r="345">
      <c r="A345" s="191"/>
      <c r="B345" s="196" t="str">
        <f>IFERROR(__xludf.DUMMYFUNCTION("""COMPUTED_VALUE"""),"Post")</f>
        <v>Post</v>
      </c>
      <c r="C345" s="196">
        <f t="shared" si="1"/>
        <v>1</v>
      </c>
      <c r="D345" s="21" t="s">
        <v>3620</v>
      </c>
      <c r="E345" s="21">
        <v>1.0</v>
      </c>
    </row>
    <row r="346">
      <c r="A346" s="191"/>
      <c r="B346" s="196" t="str">
        <f>IFERROR(__xludf.DUMMYFUNCTION("""COMPUTED_VALUE"""),"Camel")</f>
        <v>Camel</v>
      </c>
      <c r="C346" s="196">
        <f t="shared" si="1"/>
        <v>2</v>
      </c>
      <c r="D346" s="21" t="s">
        <v>3621</v>
      </c>
      <c r="E346" s="21">
        <v>1.0</v>
      </c>
    </row>
    <row r="347">
      <c r="A347" s="191" t="str">
        <f>IFERROR(__xludf.DUMMYFUNCTION("""COMPUTED_VALUE"""),"The")</f>
        <v>The</v>
      </c>
      <c r="B347" s="196" t="str">
        <f>IFERROR(__xludf.DUMMYFUNCTION("""COMPUTED_VALUE"""),"Stormforged")</f>
        <v>Stormforged</v>
      </c>
      <c r="C347" s="196">
        <f t="shared" si="1"/>
        <v>1</v>
      </c>
      <c r="D347" s="21" t="s">
        <v>3622</v>
      </c>
      <c r="E347" s="21">
        <v>1.0</v>
      </c>
    </row>
    <row r="348">
      <c r="A348" s="191" t="str">
        <f>IFERROR(__xludf.DUMMYFUNCTION("""COMPUTED_VALUE"""),"Second")</f>
        <v>Second</v>
      </c>
      <c r="B348" s="196" t="str">
        <f>IFERROR(__xludf.DUMMYFUNCTION("""COMPUTED_VALUE"""),"Recruit")</f>
        <v>Recruit</v>
      </c>
      <c r="C348" s="196">
        <f t="shared" si="1"/>
        <v>1</v>
      </c>
      <c r="D348" s="21" t="s">
        <v>3623</v>
      </c>
      <c r="E348" s="21">
        <v>1.0</v>
      </c>
    </row>
    <row r="349">
      <c r="A349" s="191" t="str">
        <f>IFERROR(__xludf.DUMMYFUNCTION("""COMPUTED_VALUE"""),"Wing")</f>
        <v>Wing</v>
      </c>
      <c r="B349" s="196" t="str">
        <f>IFERROR(__xludf.DUMMYFUNCTION("""COMPUTED_VALUE"""),"Supply")</f>
        <v>Supply</v>
      </c>
      <c r="C349" s="196">
        <f t="shared" si="1"/>
        <v>1</v>
      </c>
      <c r="D349" s="21" t="s">
        <v>3624</v>
      </c>
      <c r="E349" s="21">
        <v>1.0</v>
      </c>
    </row>
    <row r="350">
      <c r="A350" s="191"/>
      <c r="B350" s="196" t="str">
        <f>IFERROR(__xludf.DUMMYFUNCTION("""COMPUTED_VALUE"""),"Trusty")</f>
        <v>Trusty</v>
      </c>
      <c r="C350" s="196">
        <f t="shared" si="1"/>
        <v>1</v>
      </c>
      <c r="D350" s="21" t="s">
        <v>3625</v>
      </c>
      <c r="E350" s="21">
        <v>1.0</v>
      </c>
    </row>
    <row r="351">
      <c r="A351" s="191"/>
      <c r="B351" s="196" t="str">
        <f>IFERROR(__xludf.DUMMYFUNCTION("""COMPUTED_VALUE"""),"Companion")</f>
        <v>Companion</v>
      </c>
      <c r="C351" s="196">
        <f t="shared" si="1"/>
        <v>1</v>
      </c>
      <c r="D351" s="21" t="s">
        <v>3626</v>
      </c>
      <c r="E351" s="21">
        <v>1.0</v>
      </c>
    </row>
    <row r="352">
      <c r="A352" s="191" t="str">
        <f>IFERROR(__xludf.DUMMYFUNCTION("""COMPUTED_VALUE"""),"Ivoryscar")</f>
        <v>Ivoryscar</v>
      </c>
      <c r="B352" s="196" t="str">
        <f>IFERROR(__xludf.DUMMYFUNCTION("""COMPUTED_VALUE"""),"Bloodfleet")</f>
        <v>Bloodfleet</v>
      </c>
      <c r="C352" s="196">
        <f t="shared" si="1"/>
        <v>2</v>
      </c>
      <c r="D352" s="21" t="s">
        <v>3627</v>
      </c>
      <c r="E352" s="21">
        <v>1.0</v>
      </c>
    </row>
    <row r="353">
      <c r="A353" s="191" t="str">
        <f>IFERROR(__xludf.DUMMYFUNCTION("""COMPUTED_VALUE"""),"Fatebreaker")</f>
        <v>Fatebreaker</v>
      </c>
      <c r="B353" s="196" t="str">
        <f>IFERROR(__xludf.DUMMYFUNCTION("""COMPUTED_VALUE"""),"Raider")</f>
        <v>Raider</v>
      </c>
      <c r="C353" s="196">
        <f t="shared" si="1"/>
        <v>2</v>
      </c>
      <c r="D353" s="21" t="s">
        <v>3628</v>
      </c>
      <c r="E353" s="21">
        <v>1.0</v>
      </c>
    </row>
    <row r="354">
      <c r="A354" s="191"/>
      <c r="B354" s="196" t="str">
        <f>IFERROR(__xludf.DUMMYFUNCTION("""COMPUTED_VALUE"""),"Caring")</f>
        <v>Caring</v>
      </c>
      <c r="C354" s="196">
        <f t="shared" si="1"/>
        <v>2</v>
      </c>
      <c r="D354" s="21" t="s">
        <v>3629</v>
      </c>
      <c r="E354" s="21">
        <v>1.0</v>
      </c>
    </row>
    <row r="355">
      <c r="A355" s="191"/>
      <c r="B355" s="196" t="str">
        <f>IFERROR(__xludf.DUMMYFUNCTION("""COMPUTED_VALUE"""),"Mother")</f>
        <v>Mother</v>
      </c>
      <c r="C355" s="196">
        <f t="shared" si="1"/>
        <v>1</v>
      </c>
      <c r="D355" s="21" t="s">
        <v>3630</v>
      </c>
      <c r="E355" s="21">
        <v>1.0</v>
      </c>
    </row>
    <row r="356">
      <c r="A356" s="191"/>
      <c r="B356" s="196" t="str">
        <f>IFERROR(__xludf.DUMMYFUNCTION("""COMPUTED_VALUE"""),"Wayward")</f>
        <v>Wayward</v>
      </c>
      <c r="C356" s="196">
        <f t="shared" si="1"/>
        <v>1</v>
      </c>
      <c r="D356" s="21" t="s">
        <v>3631</v>
      </c>
      <c r="E356" s="21">
        <v>1.0</v>
      </c>
    </row>
    <row r="357">
      <c r="A357" s="191" t="str">
        <f>IFERROR(__xludf.DUMMYFUNCTION("""COMPUTED_VALUE"""),"Moon")</f>
        <v>Moon</v>
      </c>
      <c r="B357" s="196" t="str">
        <f>IFERROR(__xludf.DUMMYFUNCTION("""COMPUTED_VALUE"""),"Battle")</f>
        <v>Battle</v>
      </c>
      <c r="C357" s="196">
        <f t="shared" si="1"/>
        <v>1</v>
      </c>
      <c r="D357" s="21" t="s">
        <v>3632</v>
      </c>
      <c r="E357" s="21">
        <v>1.0</v>
      </c>
    </row>
    <row r="358">
      <c r="A358" s="191" t="str">
        <f>IFERROR(__xludf.DUMMYFUNCTION("""COMPUTED_VALUE"""),"Priestess")</f>
        <v>Priestess</v>
      </c>
      <c r="B358" s="196" t="str">
        <f>IFERROR(__xludf.DUMMYFUNCTION("""COMPUTED_VALUE"""),"Dreadnought")</f>
        <v>Dreadnought</v>
      </c>
      <c r="C358" s="196">
        <f t="shared" si="1"/>
        <v>1</v>
      </c>
      <c r="D358" s="21" t="s">
        <v>3633</v>
      </c>
      <c r="E358" s="21">
        <v>1.0</v>
      </c>
    </row>
    <row r="359">
      <c r="A359" s="191"/>
      <c r="B359" s="196" t="str">
        <f>IFERROR(__xludf.DUMMYFUNCTION("""COMPUTED_VALUE"""),"Dojo")</f>
        <v>Dojo</v>
      </c>
      <c r="C359" s="196">
        <f t="shared" si="1"/>
        <v>1</v>
      </c>
      <c r="D359" s="21" t="s">
        <v>3634</v>
      </c>
      <c r="E359" s="21">
        <v>1.0</v>
      </c>
    </row>
    <row r="360">
      <c r="A360" s="191"/>
      <c r="B360" s="196" t="str">
        <f>IFERROR(__xludf.DUMMYFUNCTION("""COMPUTED_VALUE"""),"Drill")</f>
        <v>Drill</v>
      </c>
      <c r="C360" s="196">
        <f t="shared" si="1"/>
        <v>1</v>
      </c>
      <c r="D360" s="21" t="s">
        <v>3635</v>
      </c>
      <c r="E360" s="21">
        <v>1.0</v>
      </c>
    </row>
    <row r="361">
      <c r="A361" s="191"/>
      <c r="B361" s="196" t="str">
        <f>IFERROR(__xludf.DUMMYFUNCTION("""COMPUTED_VALUE"""),"Instructor")</f>
        <v>Instructor</v>
      </c>
      <c r="C361" s="196">
        <f t="shared" si="1"/>
        <v>1</v>
      </c>
      <c r="D361" s="21" t="s">
        <v>3636</v>
      </c>
      <c r="E361" s="21">
        <v>1.0</v>
      </c>
    </row>
    <row r="362">
      <c r="A362" s="191" t="str">
        <f>IFERROR(__xludf.DUMMYFUNCTION("""COMPUTED_VALUE"""),"Airstep")</f>
        <v>Airstep</v>
      </c>
      <c r="B362" s="196" t="str">
        <f>IFERROR(__xludf.DUMMYFUNCTION("""COMPUTED_VALUE"""),"Rune")</f>
        <v>Rune</v>
      </c>
      <c r="C362" s="196">
        <f t="shared" si="1"/>
        <v>1</v>
      </c>
      <c r="D362" s="21" t="s">
        <v>3637</v>
      </c>
      <c r="E362" s="21">
        <v>1.0</v>
      </c>
    </row>
    <row r="363">
      <c r="A363" s="191" t="str">
        <f>IFERROR(__xludf.DUMMYFUNCTION("""COMPUTED_VALUE"""),"Sifu")</f>
        <v>Sifu</v>
      </c>
      <c r="B363" s="196" t="str">
        <f>IFERROR(__xludf.DUMMYFUNCTION("""COMPUTED_VALUE"""),"Whisperer")</f>
        <v>Whisperer</v>
      </c>
      <c r="C363" s="196">
        <f t="shared" si="1"/>
        <v>1</v>
      </c>
      <c r="D363" s="21" t="s">
        <v>3638</v>
      </c>
      <c r="E363" s="21">
        <v>1.0</v>
      </c>
    </row>
    <row r="364">
      <c r="A364" s="191"/>
      <c r="B364" s="196" t="str">
        <f>IFERROR(__xludf.DUMMYFUNCTION("""COMPUTED_VALUE"""),"Ironclad")</f>
        <v>Ironclad</v>
      </c>
      <c r="C364" s="196">
        <f t="shared" si="1"/>
        <v>1</v>
      </c>
      <c r="D364" s="21" t="s">
        <v>3639</v>
      </c>
      <c r="E364" s="21">
        <v>1.0</v>
      </c>
    </row>
    <row r="365">
      <c r="A365" s="191"/>
      <c r="B365" s="196" t="str">
        <f>IFERROR(__xludf.DUMMYFUNCTION("""COMPUTED_VALUE"""),"Jailwalker")</f>
        <v>Jailwalker</v>
      </c>
      <c r="C365" s="196">
        <f t="shared" si="1"/>
        <v>1</v>
      </c>
      <c r="D365" s="21" t="s">
        <v>3640</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3641</v>
      </c>
      <c r="E367" s="21">
        <v>1.0</v>
      </c>
    </row>
    <row r="368">
      <c r="A368" s="191" t="str">
        <f>IFERROR(__xludf.DUMMYFUNCTION("""COMPUTED_VALUE"""),"Paladin")</f>
        <v>Paladin</v>
      </c>
      <c r="B368" s="196" t="str">
        <f>IFERROR(__xludf.DUMMYFUNCTION("""COMPUTED_VALUE"""),"Life")</f>
        <v>Life</v>
      </c>
      <c r="C368" s="196">
        <f t="shared" si="1"/>
        <v>1</v>
      </c>
      <c r="D368" s="21" t="s">
        <v>3642</v>
      </c>
      <c r="E368" s="21">
        <v>1.0</v>
      </c>
    </row>
    <row r="369">
      <c r="A369" s="191"/>
      <c r="B369" s="196" t="str">
        <f>IFERROR(__xludf.DUMMYFUNCTION("""COMPUTED_VALUE"""),"Tree")</f>
        <v>Tree</v>
      </c>
      <c r="C369" s="196">
        <f t="shared" si="1"/>
        <v>2</v>
      </c>
      <c r="D369" s="21" t="s">
        <v>3643</v>
      </c>
      <c r="E369" s="21">
        <v>1.0</v>
      </c>
    </row>
    <row r="370">
      <c r="A370" s="191"/>
      <c r="B370" s="196" t="str">
        <f>IFERROR(__xludf.DUMMYFUNCTION("""COMPUTED_VALUE"""),"Rampart")</f>
        <v>Rampart</v>
      </c>
      <c r="C370" s="196">
        <f t="shared" si="1"/>
        <v>1</v>
      </c>
      <c r="D370" s="21" t="s">
        <v>3644</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3645</v>
      </c>
      <c r="E372" s="21">
        <v>1.0</v>
      </c>
    </row>
    <row r="373">
      <c r="A373" s="191" t="str">
        <f>IFERROR(__xludf.DUMMYFUNCTION("""COMPUTED_VALUE"""),"Grandmaster")</f>
        <v>Grandmaster</v>
      </c>
      <c r="B373" s="196" t="str">
        <f>IFERROR(__xludf.DUMMYFUNCTION("""COMPUTED_VALUE"""),"Samurai")</f>
        <v>Samurai</v>
      </c>
      <c r="C373" s="196">
        <f t="shared" si="1"/>
        <v>1</v>
      </c>
      <c r="D373" s="21" t="s">
        <v>3646</v>
      </c>
      <c r="E373" s="21">
        <v>1.0</v>
      </c>
    </row>
    <row r="374">
      <c r="A374" s="191"/>
      <c r="B374" s="196" t="str">
        <f>IFERROR(__xludf.DUMMYFUNCTION("""COMPUTED_VALUE"""),"Scalehide")</f>
        <v>Scalehide</v>
      </c>
      <c r="C374" s="196">
        <f t="shared" si="1"/>
        <v>1</v>
      </c>
      <c r="D374" s="21" t="s">
        <v>3647</v>
      </c>
      <c r="E374" s="21">
        <v>1.0</v>
      </c>
    </row>
    <row r="375">
      <c r="A375" s="191"/>
      <c r="B375" s="196" t="str">
        <f>IFERROR(__xludf.DUMMYFUNCTION("""COMPUTED_VALUE"""),"Trapper")</f>
        <v>Trapper</v>
      </c>
      <c r="C375" s="196">
        <f t="shared" si="1"/>
        <v>1</v>
      </c>
      <c r="D375" s="21" t="s">
        <v>3648</v>
      </c>
      <c r="E375" s="21">
        <v>1.0</v>
      </c>
    </row>
    <row r="376">
      <c r="A376" s="191"/>
      <c r="B376" s="196" t="str">
        <f>IFERROR(__xludf.DUMMYFUNCTION("""COMPUTED_VALUE"""),"Crescent")</f>
        <v>Crescent</v>
      </c>
      <c r="C376" s="196">
        <f t="shared" si="1"/>
        <v>1</v>
      </c>
      <c r="D376" s="21" t="s">
        <v>3649</v>
      </c>
      <c r="E376" s="21">
        <v>1.0</v>
      </c>
    </row>
    <row r="377">
      <c r="A377" s="191" t="str">
        <f>IFERROR(__xludf.DUMMYFUNCTION("""COMPUTED_VALUE"""),"Auraborne")</f>
        <v>Auraborne</v>
      </c>
      <c r="B377" s="196" t="str">
        <f>IFERROR(__xludf.DUMMYFUNCTION("""COMPUTED_VALUE"""),"Trapmaster")</f>
        <v>Trapmaster</v>
      </c>
      <c r="C377" s="196">
        <f t="shared" si="1"/>
        <v>1</v>
      </c>
      <c r="D377" s="21" t="s">
        <v>3650</v>
      </c>
      <c r="E377" s="21">
        <v>1.0</v>
      </c>
    </row>
    <row r="378">
      <c r="A378" s="191" t="str">
        <f>IFERROR(__xludf.DUMMYFUNCTION("""COMPUTED_VALUE"""),"Wyvern")</f>
        <v>Wyvern</v>
      </c>
      <c r="B378" s="196" t="str">
        <f>IFERROR(__xludf.DUMMYFUNCTION("""COMPUTED_VALUE"""),"Gemcrazed")</f>
        <v>Gemcrazed</v>
      </c>
      <c r="C378" s="196">
        <f t="shared" si="1"/>
        <v>1</v>
      </c>
      <c r="D378" s="21" t="s">
        <v>3651</v>
      </c>
      <c r="E378" s="21">
        <v>1.0</v>
      </c>
    </row>
    <row r="379">
      <c r="A379" s="191"/>
      <c r="B379" s="196" t="str">
        <f>IFERROR(__xludf.DUMMYFUNCTION("""COMPUTED_VALUE"""),"Clown")</f>
        <v>Clown</v>
      </c>
      <c r="C379" s="196">
        <f t="shared" si="1"/>
        <v>1</v>
      </c>
      <c r="D379" s="21" t="s">
        <v>3652</v>
      </c>
      <c r="E379" s="21">
        <v>1.0</v>
      </c>
    </row>
    <row r="380">
      <c r="A380" s="191"/>
      <c r="B380" s="196" t="str">
        <f>IFERROR(__xludf.DUMMYFUNCTION("""COMPUTED_VALUE"""),"Augur")</f>
        <v>Augur</v>
      </c>
      <c r="C380" s="196">
        <f t="shared" si="1"/>
        <v>1</v>
      </c>
      <c r="D380" s="21" t="s">
        <v>3653</v>
      </c>
      <c r="E380" s="21">
        <v>1.0</v>
      </c>
    </row>
    <row r="381">
      <c r="A381" s="191"/>
      <c r="B381" s="196" t="str">
        <f>IFERROR(__xludf.DUMMYFUNCTION("""COMPUTED_VALUE"""),"Sanguine")</f>
        <v>Sanguine</v>
      </c>
      <c r="C381" s="196">
        <f t="shared" si="1"/>
        <v>2</v>
      </c>
      <c r="D381" s="21" t="s">
        <v>3654</v>
      </c>
      <c r="E381" s="21">
        <v>1.0</v>
      </c>
    </row>
    <row r="382">
      <c r="A382" s="191" t="str">
        <f>IFERROR(__xludf.DUMMYFUNCTION("""COMPUTED_VALUE"""),"Blazecharm")</f>
        <v>Blazecharm</v>
      </c>
      <c r="B382" s="196" t="str">
        <f>IFERROR(__xludf.DUMMYFUNCTION("""COMPUTED_VALUE"""),"Student")</f>
        <v>Student</v>
      </c>
      <c r="C382" s="196">
        <f t="shared" si="1"/>
        <v>1</v>
      </c>
      <c r="D382" s="21" t="s">
        <v>3655</v>
      </c>
      <c r="E382" s="21">
        <v>1.0</v>
      </c>
    </row>
    <row r="383">
      <c r="A383" s="191" t="str">
        <f>IFERROR(__xludf.DUMMYFUNCTION("""COMPUTED_VALUE"""),"Kitsune")</f>
        <v>Kitsune</v>
      </c>
      <c r="B383" s="196" t="str">
        <f>IFERROR(__xludf.DUMMYFUNCTION("""COMPUTED_VALUE"""),"Shade")</f>
        <v>Shade</v>
      </c>
      <c r="C383" s="196">
        <f t="shared" si="1"/>
        <v>1</v>
      </c>
      <c r="D383" s="21" t="s">
        <v>3656</v>
      </c>
      <c r="E383" s="21">
        <v>1.0</v>
      </c>
    </row>
    <row r="384">
      <c r="A384" s="191"/>
      <c r="B384" s="196" t="str">
        <f>IFERROR(__xludf.DUMMYFUNCTION("""COMPUTED_VALUE"""),"in")</f>
        <v>in</v>
      </c>
      <c r="C384" s="196">
        <f t="shared" si="1"/>
        <v>1</v>
      </c>
      <c r="D384" s="21" t="s">
        <v>3657</v>
      </c>
      <c r="E384" s="21">
        <v>1.0</v>
      </c>
    </row>
    <row r="385">
      <c r="A385" s="191"/>
      <c r="B385" s="196" t="str">
        <f>IFERROR(__xludf.DUMMYFUNCTION("""COMPUTED_VALUE"""),"Alley")</f>
        <v>Alley</v>
      </c>
      <c r="C385" s="196">
        <f t="shared" si="1"/>
        <v>1</v>
      </c>
      <c r="D385" s="21" t="s">
        <v>3658</v>
      </c>
      <c r="E385" s="21">
        <v>1.0</v>
      </c>
    </row>
    <row r="386">
      <c r="A386" s="191"/>
      <c r="B386" s="196" t="str">
        <f>IFERROR(__xludf.DUMMYFUNCTION("""COMPUTED_VALUE"""),"Vindictive")</f>
        <v>Vindictive</v>
      </c>
      <c r="C386" s="196">
        <f t="shared" si="1"/>
        <v>1</v>
      </c>
      <c r="D386" s="21" t="s">
        <v>3659</v>
      </c>
      <c r="E386" s="21">
        <v>1.0</v>
      </c>
    </row>
    <row r="387">
      <c r="A387" s="191" t="str">
        <f>IFERROR(__xludf.DUMMYFUNCTION("""COMPUTED_VALUE"""),"Glowing")</f>
        <v>Glowing</v>
      </c>
      <c r="B387" s="196" t="str">
        <f>IFERROR(__xludf.DUMMYFUNCTION("""COMPUTED_VALUE"""),"Forsaken")</f>
        <v>Forsaken</v>
      </c>
      <c r="C387" s="196">
        <f t="shared" si="1"/>
        <v>5</v>
      </c>
      <c r="D387" s="21" t="s">
        <v>3660</v>
      </c>
      <c r="E387" s="21">
        <v>1.0</v>
      </c>
    </row>
    <row r="388">
      <c r="A388" s="191" t="str">
        <f>IFERROR(__xludf.DUMMYFUNCTION("""COMPUTED_VALUE"""),"Gearhulk")</f>
        <v>Gearhulk</v>
      </c>
      <c r="B388" s="196" t="str">
        <f>IFERROR(__xludf.DUMMYFUNCTION("""COMPUTED_VALUE"""),"Willing")</f>
        <v>Willing</v>
      </c>
      <c r="C388" s="196">
        <f t="shared" si="1"/>
        <v>1</v>
      </c>
      <c r="D388" s="21" t="s">
        <v>3661</v>
      </c>
      <c r="E388" s="21">
        <v>1.0</v>
      </c>
    </row>
    <row r="389">
      <c r="A389" s="191"/>
      <c r="B389" s="196" t="str">
        <f>IFERROR(__xludf.DUMMYFUNCTION("""COMPUTED_VALUE"""),"Sacrifice")</f>
        <v>Sacrifice</v>
      </c>
      <c r="C389" s="196">
        <f t="shared" si="1"/>
        <v>1</v>
      </c>
      <c r="D389" s="21" t="s">
        <v>3662</v>
      </c>
      <c r="E389" s="21">
        <v>1.0</v>
      </c>
    </row>
    <row r="390">
      <c r="A390" s="191"/>
      <c r="B390" s="196" t="str">
        <f>IFERROR(__xludf.DUMMYFUNCTION("""COMPUTED_VALUE"""),"Harpooneer")</f>
        <v>Harpooneer</v>
      </c>
      <c r="C390" s="196">
        <f t="shared" si="1"/>
        <v>1</v>
      </c>
      <c r="D390" s="21" t="s">
        <v>3663</v>
      </c>
      <c r="E390" s="21">
        <v>1.0</v>
      </c>
    </row>
    <row r="391">
      <c r="A391" s="191"/>
      <c r="B391" s="196" t="str">
        <f>IFERROR(__xludf.DUMMYFUNCTION("""COMPUTED_VALUE"""),"Gold")</f>
        <v>Gold</v>
      </c>
      <c r="C391" s="196">
        <f t="shared" si="1"/>
        <v>1</v>
      </c>
      <c r="D391" s="21" t="s">
        <v>3664</v>
      </c>
      <c r="E391" s="21">
        <v>1.0</v>
      </c>
    </row>
    <row r="392">
      <c r="A392" s="191" t="str">
        <f>IFERROR(__xludf.DUMMYFUNCTION("""COMPUTED_VALUE"""),"Boiling")</f>
        <v>Boiling</v>
      </c>
      <c r="B392" s="196" t="str">
        <f>IFERROR(__xludf.DUMMYFUNCTION("""COMPUTED_VALUE"""),"Colibri")</f>
        <v>Colibri</v>
      </c>
      <c r="C392" s="196">
        <f t="shared" si="1"/>
        <v>1</v>
      </c>
      <c r="D392" s="21" t="s">
        <v>3665</v>
      </c>
      <c r="E392" s="21">
        <v>1.0</v>
      </c>
    </row>
    <row r="393">
      <c r="A393" s="191" t="str">
        <f>IFERROR(__xludf.DUMMYFUNCTION("""COMPUTED_VALUE"""),"Blood")</f>
        <v>Blood</v>
      </c>
      <c r="B393" s="196" t="str">
        <f>IFERROR(__xludf.DUMMYFUNCTION("""COMPUTED_VALUE"""),"Greedy")</f>
        <v>Greedy</v>
      </c>
      <c r="C393" s="196">
        <f t="shared" si="1"/>
        <v>1</v>
      </c>
      <c r="D393" s="21" t="s">
        <v>3666</v>
      </c>
      <c r="E393" s="21">
        <v>1.0</v>
      </c>
    </row>
    <row r="394">
      <c r="A394" s="191" t="str">
        <f>IFERROR(__xludf.DUMMYFUNCTION("""COMPUTED_VALUE"""),"Berserker")</f>
        <v>Berserker</v>
      </c>
      <c r="B394" s="196" t="str">
        <f>IFERROR(__xludf.DUMMYFUNCTION("""COMPUTED_VALUE"""),"Senator")</f>
        <v>Senator</v>
      </c>
      <c r="C394" s="196">
        <f t="shared" si="1"/>
        <v>1</v>
      </c>
      <c r="D394" s="21" t="s">
        <v>3667</v>
      </c>
      <c r="E394" s="21">
        <v>1.0</v>
      </c>
    </row>
    <row r="395">
      <c r="A395" s="191"/>
      <c r="B395" s="196" t="str">
        <f>IFERROR(__xludf.DUMMYFUNCTION("""COMPUTED_VALUE"""),"Armordillo")</f>
        <v>Armordillo</v>
      </c>
      <c r="C395" s="196">
        <f t="shared" si="1"/>
        <v>1</v>
      </c>
      <c r="D395" s="21" t="s">
        <v>3668</v>
      </c>
      <c r="E395" s="21">
        <v>1.0</v>
      </c>
    </row>
    <row r="396">
      <c r="A396" s="191"/>
      <c r="B396" s="196" t="str">
        <f>IFERROR(__xludf.DUMMYFUNCTION("""COMPUTED_VALUE"""),"Paragon")</f>
        <v>Paragon</v>
      </c>
      <c r="C396" s="196">
        <f t="shared" si="1"/>
        <v>1</v>
      </c>
      <c r="D396" s="21" t="s">
        <v>3669</v>
      </c>
      <c r="E396" s="21">
        <v>1.0</v>
      </c>
    </row>
    <row r="397">
      <c r="A397" s="191" t="str">
        <f>IFERROR(__xludf.DUMMYFUNCTION("""COMPUTED_VALUE"""),"Goat")</f>
        <v>Goat</v>
      </c>
      <c r="B397" s="196" t="str">
        <f>IFERROR(__xludf.DUMMYFUNCTION("""COMPUTED_VALUE"""),"Conquest")</f>
        <v>Conquest</v>
      </c>
      <c r="C397" s="196">
        <f t="shared" si="1"/>
        <v>1</v>
      </c>
      <c r="D397" s="21" t="s">
        <v>3670</v>
      </c>
      <c r="E397" s="21">
        <v>1.0</v>
      </c>
    </row>
    <row r="398">
      <c r="A398" s="191" t="str">
        <f>IFERROR(__xludf.DUMMYFUNCTION("""COMPUTED_VALUE"""),"Oracle")</f>
        <v>Oracle</v>
      </c>
      <c r="B398" s="196" t="str">
        <f>IFERROR(__xludf.DUMMYFUNCTION("""COMPUTED_VALUE"""),"Tilling")</f>
        <v>Tilling</v>
      </c>
      <c r="C398" s="196">
        <f t="shared" si="1"/>
        <v>1</v>
      </c>
      <c r="D398" s="21" t="s">
        <v>3671</v>
      </c>
      <c r="E398" s="21">
        <v>1.0</v>
      </c>
    </row>
    <row r="399">
      <c r="A399" s="191"/>
      <c r="B399" s="196" t="str">
        <f>IFERROR(__xludf.DUMMYFUNCTION("""COMPUTED_VALUE"""),"Yoke")</f>
        <v>Yoke</v>
      </c>
      <c r="C399" s="196">
        <f t="shared" si="1"/>
        <v>1</v>
      </c>
      <c r="D399" s="21" t="s">
        <v>3672</v>
      </c>
      <c r="E399" s="21">
        <v>1.0</v>
      </c>
    </row>
    <row r="400">
      <c r="A400" s="191"/>
      <c r="B400" s="196" t="str">
        <f>IFERROR(__xludf.DUMMYFUNCTION("""COMPUTED_VALUE"""),"Beast")</f>
        <v>Beast</v>
      </c>
      <c r="C400" s="196">
        <f t="shared" si="1"/>
        <v>1</v>
      </c>
      <c r="D400" s="21" t="s">
        <v>3673</v>
      </c>
      <c r="E400" s="21">
        <v>1.0</v>
      </c>
    </row>
    <row r="401">
      <c r="A401" s="191"/>
      <c r="B401" s="196" t="str">
        <f>IFERROR(__xludf.DUMMYFUNCTION("""COMPUTED_VALUE"""),"Blossombeast")</f>
        <v>Blossombeast</v>
      </c>
      <c r="C401" s="196">
        <f t="shared" si="1"/>
        <v>1</v>
      </c>
      <c r="D401" s="21" t="s">
        <v>3674</v>
      </c>
      <c r="E401" s="21">
        <v>1.0</v>
      </c>
    </row>
    <row r="402">
      <c r="A402" s="191" t="str">
        <f>IFERROR(__xludf.DUMMYFUNCTION("""COMPUTED_VALUE"""),"Tranquil")</f>
        <v>Tranquil</v>
      </c>
      <c r="B402" s="196" t="str">
        <f>IFERROR(__xludf.DUMMYFUNCTION("""COMPUTED_VALUE"""),"Bug")</f>
        <v>Bug</v>
      </c>
      <c r="C402" s="196">
        <f t="shared" si="1"/>
        <v>2</v>
      </c>
      <c r="D402" s="21" t="s">
        <v>3675</v>
      </c>
      <c r="E402" s="21">
        <v>1.0</v>
      </c>
    </row>
    <row r="403">
      <c r="A403" s="191" t="str">
        <f>IFERROR(__xludf.DUMMYFUNCTION("""COMPUTED_VALUE"""),"Herd")</f>
        <v>Herd</v>
      </c>
      <c r="B403" s="196" t="str">
        <f>IFERROR(__xludf.DUMMYFUNCTION("""COMPUTED_VALUE"""),"Curator")</f>
        <v>Curator</v>
      </c>
      <c r="C403" s="196">
        <f t="shared" si="1"/>
        <v>1</v>
      </c>
      <c r="D403" s="21" t="s">
        <v>3676</v>
      </c>
      <c r="E403" s="21">
        <v>1.0</v>
      </c>
    </row>
    <row r="404">
      <c r="A404" s="191" t="str">
        <f>IFERROR(__xludf.DUMMYFUNCTION("""COMPUTED_VALUE"""),"Sagehorn")</f>
        <v>Sagehorn</v>
      </c>
      <c r="B404" s="196" t="str">
        <f>IFERROR(__xludf.DUMMYFUNCTION("""COMPUTED_VALUE"""),"Buzzing")</f>
        <v>Buzzing</v>
      </c>
      <c r="C404" s="196">
        <f t="shared" si="1"/>
        <v>1</v>
      </c>
      <c r="D404" s="21" t="s">
        <v>3677</v>
      </c>
      <c r="E404" s="21">
        <v>1.0</v>
      </c>
    </row>
    <row r="405">
      <c r="A405" s="191"/>
      <c r="B405" s="196" t="str">
        <f>IFERROR(__xludf.DUMMYFUNCTION("""COMPUTED_VALUE"""),"Hivetitan")</f>
        <v>Hivetitan</v>
      </c>
      <c r="C405" s="196">
        <f t="shared" si="1"/>
        <v>1</v>
      </c>
      <c r="D405" s="21" t="s">
        <v>3678</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3679</v>
      </c>
      <c r="E407" s="21">
        <v>1.0</v>
      </c>
    </row>
    <row r="408">
      <c r="A408" s="191" t="str">
        <f>IFERROR(__xludf.DUMMYFUNCTION("""COMPUTED_VALUE"""),"Crocodile")</f>
        <v>Crocodile</v>
      </c>
      <c r="B408" s="196" t="str">
        <f>IFERROR(__xludf.DUMMYFUNCTION("""COMPUTED_VALUE"""),"Emberblade")</f>
        <v>Emberblade</v>
      </c>
      <c r="C408" s="196">
        <f t="shared" si="1"/>
        <v>1</v>
      </c>
      <c r="D408" s="21" t="s">
        <v>3680</v>
      </c>
      <c r="E408" s="21">
        <v>1.0</v>
      </c>
    </row>
    <row r="409">
      <c r="A409" s="191"/>
      <c r="B409" s="196" t="str">
        <f>IFERROR(__xludf.DUMMYFUNCTION("""COMPUTED_VALUE"""),"Senatorial")</f>
        <v>Senatorial</v>
      </c>
      <c r="C409" s="196">
        <f t="shared" si="1"/>
        <v>1</v>
      </c>
      <c r="D409" s="21" t="s">
        <v>3681</v>
      </c>
      <c r="E409" s="21">
        <v>1.0</v>
      </c>
    </row>
    <row r="410">
      <c r="A410" s="191"/>
      <c r="B410" s="196" t="str">
        <f>IFERROR(__xludf.DUMMYFUNCTION("""COMPUTED_VALUE"""),"Phalanx")</f>
        <v>Phalanx</v>
      </c>
      <c r="C410" s="196">
        <f t="shared" si="1"/>
        <v>1</v>
      </c>
      <c r="D410" s="21" t="s">
        <v>3682</v>
      </c>
      <c r="E410" s="21">
        <v>1.0</v>
      </c>
    </row>
    <row r="411">
      <c r="A411" s="191"/>
      <c r="B411" s="196" t="str">
        <f>IFERROR(__xludf.DUMMYFUNCTION("""COMPUTED_VALUE"""),"Ferromancer")</f>
        <v>Ferromancer</v>
      </c>
      <c r="C411" s="196">
        <f t="shared" si="1"/>
        <v>1</v>
      </c>
      <c r="D411" s="21" t="s">
        <v>3683</v>
      </c>
      <c r="E411" s="21">
        <v>1.0</v>
      </c>
    </row>
    <row r="412">
      <c r="A412" s="191" t="str">
        <f>IFERROR(__xludf.DUMMYFUNCTION("""COMPUTED_VALUE"""),"Kois")</f>
        <v>Kois</v>
      </c>
      <c r="B412" s="196" t="str">
        <f>IFERROR(__xludf.DUMMYFUNCTION("""COMPUTED_VALUE"""),"Frontier")</f>
        <v>Frontier</v>
      </c>
      <c r="C412" s="196">
        <f t="shared" si="1"/>
        <v>1</v>
      </c>
      <c r="D412" s="21" t="s">
        <v>3684</v>
      </c>
      <c r="E412" s="21">
        <v>1.0</v>
      </c>
    </row>
    <row r="413">
      <c r="A413" s="191" t="str">
        <f>IFERROR(__xludf.DUMMYFUNCTION("""COMPUTED_VALUE"""),"of")</f>
        <v>of</v>
      </c>
      <c r="B413" s="196" t="str">
        <f>IFERROR(__xludf.DUMMYFUNCTION("""COMPUTED_VALUE"""),"Centurion")</f>
        <v>Centurion</v>
      </c>
      <c r="C413" s="196">
        <f t="shared" si="1"/>
        <v>1</v>
      </c>
      <c r="D413" s="21" t="s">
        <v>3685</v>
      </c>
      <c r="E413" s="21">
        <v>1.0</v>
      </c>
    </row>
    <row r="414">
      <c r="A414" s="191" t="str">
        <f>IFERROR(__xludf.DUMMYFUNCTION("""COMPUTED_VALUE"""),"Duality")</f>
        <v>Duality</v>
      </c>
      <c r="B414" s="196" t="str">
        <f>IFERROR(__xludf.DUMMYFUNCTION("""COMPUTED_VALUE"""),"Saboteur")</f>
        <v>Saboteur</v>
      </c>
      <c r="C414" s="196">
        <f t="shared" si="1"/>
        <v>1</v>
      </c>
      <c r="D414" s="21" t="s">
        <v>3686</v>
      </c>
      <c r="E414" s="21">
        <v>1.0</v>
      </c>
    </row>
    <row r="415">
      <c r="A415" s="191"/>
      <c r="B415" s="196" t="str">
        <f>IFERROR(__xludf.DUMMYFUNCTION("""COMPUTED_VALUE"""),"Rustblood")</f>
        <v>Rustblood</v>
      </c>
      <c r="C415" s="196">
        <f t="shared" si="1"/>
        <v>1</v>
      </c>
      <c r="D415" s="21" t="s">
        <v>3687</v>
      </c>
      <c r="E415" s="21">
        <v>1.0</v>
      </c>
    </row>
    <row r="416">
      <c r="A416" s="191"/>
      <c r="B416" s="196" t="str">
        <f>IFERROR(__xludf.DUMMYFUNCTION("""COMPUTED_VALUE"""),"Fairgrove")</f>
        <v>Fairgrove</v>
      </c>
      <c r="C416" s="196">
        <f t="shared" si="1"/>
        <v>1</v>
      </c>
      <c r="D416" s="21" t="s">
        <v>3688</v>
      </c>
      <c r="E416" s="21">
        <v>1.0</v>
      </c>
    </row>
    <row r="417">
      <c r="A417" s="191" t="str">
        <f>IFERROR(__xludf.DUMMYFUNCTION("""COMPUTED_VALUE"""),"Ivoryscar")</f>
        <v>Ivoryscar</v>
      </c>
      <c r="B417" s="196" t="str">
        <f>IFERROR(__xludf.DUMMYFUNCTION("""COMPUTED_VALUE"""),"Dryad")</f>
        <v>Dryad</v>
      </c>
      <c r="C417" s="196">
        <f t="shared" si="1"/>
        <v>1</v>
      </c>
      <c r="D417" s="21" t="s">
        <v>3689</v>
      </c>
      <c r="E417" s="21">
        <v>1.0</v>
      </c>
    </row>
    <row r="418">
      <c r="A418" s="191" t="str">
        <f>IFERROR(__xludf.DUMMYFUNCTION("""COMPUTED_VALUE"""),"Eclipsion")</f>
        <v>Eclipsion</v>
      </c>
      <c r="B418" s="196" t="str">
        <f>IFERROR(__xludf.DUMMYFUNCTION("""COMPUTED_VALUE"""),"Fairy")</f>
        <v>Fairy</v>
      </c>
      <c r="C418" s="196">
        <f t="shared" si="1"/>
        <v>1</v>
      </c>
      <c r="D418" s="21" t="s">
        <v>3690</v>
      </c>
      <c r="E418" s="21">
        <v>1.0</v>
      </c>
    </row>
    <row r="419">
      <c r="A419" s="191"/>
      <c r="B419" s="196" t="str">
        <f>IFERROR(__xludf.DUMMYFUNCTION("""COMPUTED_VALUE"""),"Fountain")</f>
        <v>Fountain</v>
      </c>
      <c r="C419" s="196">
        <f t="shared" si="1"/>
        <v>1</v>
      </c>
      <c r="D419" s="21" t="s">
        <v>3691</v>
      </c>
      <c r="E419" s="21">
        <v>1.0</v>
      </c>
    </row>
    <row r="420">
      <c r="A420" s="191"/>
      <c r="B420" s="196" t="str">
        <f>IFERROR(__xludf.DUMMYFUNCTION("""COMPUTED_VALUE"""),"Harvest")</f>
        <v>Harvest</v>
      </c>
      <c r="C420" s="196">
        <f t="shared" si="1"/>
        <v>1</v>
      </c>
      <c r="D420" s="21" t="s">
        <v>3692</v>
      </c>
      <c r="E420" s="21">
        <v>1.0</v>
      </c>
    </row>
    <row r="421">
      <c r="A421" s="191"/>
      <c r="B421" s="196" t="str">
        <f>IFERROR(__xludf.DUMMYFUNCTION("""COMPUTED_VALUE"""),"Sanctifier")</f>
        <v>Sanctifier</v>
      </c>
      <c r="C421" s="196">
        <f t="shared" si="1"/>
        <v>1</v>
      </c>
      <c r="D421" s="21" t="s">
        <v>3693</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3694</v>
      </c>
      <c r="E423" s="21">
        <v>1.0</v>
      </c>
    </row>
    <row r="424">
      <c r="A424" s="191"/>
      <c r="B424" s="196" t="str">
        <f>IFERROR(__xludf.DUMMYFUNCTION("""COMPUTED_VALUE"""),"Grizzly")</f>
        <v>Grizzly</v>
      </c>
      <c r="C424" s="196">
        <f t="shared" si="1"/>
        <v>1</v>
      </c>
      <c r="D424" s="21" t="s">
        <v>3695</v>
      </c>
      <c r="E424" s="21">
        <v>1.0</v>
      </c>
    </row>
    <row r="425">
      <c r="A425" s="191"/>
      <c r="B425" s="196" t="str">
        <f>IFERROR(__xludf.DUMMYFUNCTION("""COMPUTED_VALUE"""),"Trap")</f>
        <v>Trap</v>
      </c>
      <c r="C425" s="196">
        <f t="shared" si="1"/>
        <v>1</v>
      </c>
      <c r="D425" s="21" t="s">
        <v>3696</v>
      </c>
      <c r="E425" s="21">
        <v>1.0</v>
      </c>
    </row>
    <row r="426">
      <c r="A426" s="191"/>
      <c r="B426" s="196" t="str">
        <f>IFERROR(__xludf.DUMMYFUNCTION("""COMPUTED_VALUE"""),"Volatile")</f>
        <v>Volatile</v>
      </c>
      <c r="C426" s="196">
        <f t="shared" si="1"/>
        <v>1</v>
      </c>
      <c r="D426" s="21" t="s">
        <v>3697</v>
      </c>
      <c r="E426" s="21">
        <v>1.0</v>
      </c>
    </row>
    <row r="427">
      <c r="A427" s="191" t="str">
        <f>IFERROR(__xludf.DUMMYFUNCTION("""COMPUTED_VALUE"""),"Diamond")</f>
        <v>Diamond</v>
      </c>
      <c r="B427" s="196" t="str">
        <f>IFERROR(__xludf.DUMMYFUNCTION("""COMPUTED_VALUE"""),"Battlemage")</f>
        <v>Battlemage</v>
      </c>
      <c r="C427" s="196">
        <f t="shared" si="1"/>
        <v>1</v>
      </c>
      <c r="D427" s="21" t="s">
        <v>3698</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3699</v>
      </c>
      <c r="E429" s="21">
        <v>1.0</v>
      </c>
    </row>
    <row r="430">
      <c r="A430" s="191"/>
      <c r="B430" s="196" t="str">
        <f>IFERROR(__xludf.DUMMYFUNCTION("""COMPUTED_VALUE"""),"Pot")</f>
        <v>Pot</v>
      </c>
      <c r="C430" s="196">
        <f t="shared" si="1"/>
        <v>1</v>
      </c>
      <c r="D430" s="21" t="s">
        <v>3700</v>
      </c>
      <c r="E430" s="21">
        <v>1.0</v>
      </c>
    </row>
    <row r="431">
      <c r="A431" s="191"/>
      <c r="B431" s="196" t="str">
        <f>IFERROR(__xludf.DUMMYFUNCTION("""COMPUTED_VALUE"""),"Ancient")</f>
        <v>Ancient</v>
      </c>
      <c r="C431" s="196">
        <f t="shared" si="1"/>
        <v>3</v>
      </c>
      <c r="D431" s="21" t="s">
        <v>3701</v>
      </c>
      <c r="E431" s="21">
        <v>1.0</v>
      </c>
    </row>
    <row r="432">
      <c r="A432" s="191" t="str">
        <f>IFERROR(__xludf.DUMMYFUNCTION("""COMPUTED_VALUE"""),"Draconic")</f>
        <v>Draconic</v>
      </c>
      <c r="B432" s="196" t="str">
        <f>IFERROR(__xludf.DUMMYFUNCTION("""COMPUTED_VALUE"""),"Scholar")</f>
        <v>Scholar</v>
      </c>
      <c r="C432" s="196">
        <f t="shared" si="1"/>
        <v>1</v>
      </c>
      <c r="D432" s="21" t="s">
        <v>3702</v>
      </c>
      <c r="E432" s="21">
        <v>1.0</v>
      </c>
    </row>
    <row r="433">
      <c r="A433" s="191" t="str">
        <f>IFERROR(__xludf.DUMMYFUNCTION("""COMPUTED_VALUE"""),"Highpriest")</f>
        <v>Highpriest</v>
      </c>
      <c r="B433" s="196" t="str">
        <f>IFERROR(__xludf.DUMMYFUNCTION("""COMPUTED_VALUE"""),"Little")</f>
        <v>Little</v>
      </c>
      <c r="C433" s="196">
        <f t="shared" si="1"/>
        <v>1</v>
      </c>
      <c r="D433" s="21" t="s">
        <v>3703</v>
      </c>
      <c r="E433" s="21">
        <v>1.0</v>
      </c>
    </row>
    <row r="434">
      <c r="A434" s="191"/>
      <c r="B434" s="196" t="str">
        <f>IFERROR(__xludf.DUMMYFUNCTION("""COMPUTED_VALUE"""),"Lamb")</f>
        <v>Lamb</v>
      </c>
      <c r="C434" s="196">
        <f t="shared" si="1"/>
        <v>1</v>
      </c>
      <c r="D434" s="21" t="s">
        <v>3704</v>
      </c>
      <c r="E434" s="21">
        <v>1.0</v>
      </c>
    </row>
    <row r="435">
      <c r="A435" s="191"/>
      <c r="B435" s="196" t="str">
        <f>IFERROR(__xludf.DUMMYFUNCTION("""COMPUTED_VALUE"""),"Weaponized")</f>
        <v>Weaponized</v>
      </c>
      <c r="C435" s="196">
        <f t="shared" si="1"/>
        <v>1</v>
      </c>
      <c r="D435" s="21" t="s">
        <v>3705</v>
      </c>
      <c r="E435" s="21">
        <v>1.0</v>
      </c>
    </row>
    <row r="436">
      <c r="A436" s="191"/>
      <c r="B436" s="196" t="str">
        <f>IFERROR(__xludf.DUMMYFUNCTION("""COMPUTED_VALUE"""),"Pest")</f>
        <v>Pest</v>
      </c>
      <c r="C436" s="196">
        <f t="shared" si="1"/>
        <v>1</v>
      </c>
      <c r="D436" s="21" t="s">
        <v>3706</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3707</v>
      </c>
      <c r="E438" s="21">
        <v>1.0</v>
      </c>
    </row>
    <row r="439">
      <c r="A439" s="191"/>
      <c r="B439" s="196" t="str">
        <f>IFERROR(__xludf.DUMMYFUNCTION("""COMPUTED_VALUE"""),"War")</f>
        <v>War</v>
      </c>
      <c r="C439" s="196">
        <f t="shared" si="1"/>
        <v>1</v>
      </c>
      <c r="D439" s="21" t="s">
        <v>3708</v>
      </c>
      <c r="E439" s="21">
        <v>1.0</v>
      </c>
    </row>
    <row r="440">
      <c r="A440" s="191"/>
      <c r="B440" s="196" t="str">
        <f>IFERROR(__xludf.DUMMYFUNCTION("""COMPUTED_VALUE"""),"Elephant")</f>
        <v>Elephant</v>
      </c>
      <c r="C440" s="196">
        <f t="shared" si="1"/>
        <v>1</v>
      </c>
      <c r="D440" s="21" t="s">
        <v>3709</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3710</v>
      </c>
      <c r="E442" s="21">
        <v>1.0</v>
      </c>
    </row>
    <row r="443">
      <c r="A443" s="191" t="str">
        <f>IFERROR(__xludf.DUMMYFUNCTION("""COMPUTED_VALUE"""),"Pixies")</f>
        <v>Pixies</v>
      </c>
      <c r="B443" s="196" t="str">
        <f>IFERROR(__xludf.DUMMYFUNCTION("""COMPUTED_VALUE"""),"Chalice")</f>
        <v>Chalice</v>
      </c>
      <c r="C443" s="196">
        <f t="shared" si="1"/>
        <v>1</v>
      </c>
      <c r="D443" s="21" t="s">
        <v>3711</v>
      </c>
      <c r="E443" s="21">
        <v>1.0</v>
      </c>
    </row>
    <row r="444">
      <c r="A444" s="191"/>
      <c r="B444" s="196" t="str">
        <f>IFERROR(__xludf.DUMMYFUNCTION("""COMPUTED_VALUE"""),"Bloodbrewer")</f>
        <v>Bloodbrewer</v>
      </c>
      <c r="C444" s="196">
        <f t="shared" si="1"/>
        <v>1</v>
      </c>
      <c r="D444" s="21" t="s">
        <v>3712</v>
      </c>
      <c r="E444" s="21">
        <v>1.0</v>
      </c>
    </row>
    <row r="445">
      <c r="A445" s="191"/>
      <c r="B445" s="196" t="str">
        <f>IFERROR(__xludf.DUMMYFUNCTION("""COMPUTED_VALUE"""),"Packhunting")</f>
        <v>Packhunting</v>
      </c>
      <c r="C445" s="196">
        <f t="shared" si="1"/>
        <v>1</v>
      </c>
      <c r="D445" s="21" t="s">
        <v>3713</v>
      </c>
      <c r="E445" s="21">
        <v>1.0</v>
      </c>
    </row>
    <row r="446">
      <c r="A446" s="191"/>
      <c r="B446" s="196" t="str">
        <f>IFERROR(__xludf.DUMMYFUNCTION("""COMPUTED_VALUE"""),"Crystalbeast")</f>
        <v>Crystalbeast</v>
      </c>
      <c r="C446" s="196">
        <f t="shared" si="1"/>
        <v>1</v>
      </c>
      <c r="D446" s="21" t="s">
        <v>3714</v>
      </c>
      <c r="E446" s="21">
        <v>1.0</v>
      </c>
    </row>
    <row r="447">
      <c r="A447" s="191" t="str">
        <f>IFERROR(__xludf.DUMMYFUNCTION("""COMPUTED_VALUE"""),"Cinderguard")</f>
        <v>Cinderguard</v>
      </c>
      <c r="B447" s="196" t="str">
        <f>IFERROR(__xludf.DUMMYFUNCTION("""COMPUTED_VALUE"""),"Pebble")</f>
        <v>Pebble</v>
      </c>
      <c r="C447" s="196">
        <f t="shared" si="1"/>
        <v>1</v>
      </c>
      <c r="D447" s="21" t="s">
        <v>3715</v>
      </c>
      <c r="E447" s="21">
        <v>1.0</v>
      </c>
    </row>
    <row r="448">
      <c r="A448" s="191" t="str">
        <f>IFERROR(__xludf.DUMMYFUNCTION("""COMPUTED_VALUE"""),"Scribe")</f>
        <v>Scribe</v>
      </c>
      <c r="B448" s="196" t="str">
        <f>IFERROR(__xludf.DUMMYFUNCTION("""COMPUTED_VALUE"""),"Gekko")</f>
        <v>Gekko</v>
      </c>
      <c r="C448" s="196">
        <f t="shared" si="1"/>
        <v>1</v>
      </c>
      <c r="D448" s="21" t="s">
        <v>3716</v>
      </c>
      <c r="E448" s="21">
        <v>1.0</v>
      </c>
    </row>
    <row r="449">
      <c r="A449" s="191"/>
      <c r="B449" s="196" t="str">
        <f>IFERROR(__xludf.DUMMYFUNCTION("""COMPUTED_VALUE"""),"Platinum")</f>
        <v>Platinum</v>
      </c>
      <c r="C449" s="196">
        <f t="shared" si="1"/>
        <v>1</v>
      </c>
      <c r="D449" s="21" t="s">
        <v>3717</v>
      </c>
      <c r="E449" s="21">
        <v>1.0</v>
      </c>
    </row>
    <row r="450">
      <c r="A450" s="191"/>
      <c r="B450" s="196" t="str">
        <f>IFERROR(__xludf.DUMMYFUNCTION("""COMPUTED_VALUE"""),"Ladybug")</f>
        <v>Ladybug</v>
      </c>
      <c r="C450" s="196">
        <f t="shared" si="1"/>
        <v>1</v>
      </c>
      <c r="D450" s="21" t="s">
        <v>3718</v>
      </c>
      <c r="E450" s="21">
        <v>1.0</v>
      </c>
    </row>
    <row r="451">
      <c r="A451" s="191"/>
      <c r="B451" s="196" t="str">
        <f>IFERROR(__xludf.DUMMYFUNCTION("""COMPUTED_VALUE"""),"Necromancer")</f>
        <v>Necromancer</v>
      </c>
      <c r="C451" s="196">
        <f t="shared" si="1"/>
        <v>1</v>
      </c>
      <c r="D451" s="21" t="s">
        <v>3719</v>
      </c>
      <c r="E451" s="21">
        <v>1.0</v>
      </c>
    </row>
    <row r="452">
      <c r="A452" s="191" t="str">
        <f>IFERROR(__xludf.DUMMYFUNCTION("""COMPUTED_VALUE"""),"Daredevil")</f>
        <v>Daredevil</v>
      </c>
      <c r="B452" s="196" t="str">
        <f>IFERROR(__xludf.DUMMYFUNCTION("""COMPUTED_VALUE"""),"Pollen")</f>
        <v>Pollen</v>
      </c>
      <c r="C452" s="196">
        <f t="shared" si="1"/>
        <v>1</v>
      </c>
      <c r="D452" s="21" t="s">
        <v>3720</v>
      </c>
      <c r="E452" s="21">
        <v>1.0</v>
      </c>
    </row>
    <row r="453">
      <c r="A453" s="191" t="str">
        <f>IFERROR(__xludf.DUMMYFUNCTION("""COMPUTED_VALUE"""),"Duo")</f>
        <v>Duo</v>
      </c>
      <c r="B453" s="196" t="str">
        <f>IFERROR(__xludf.DUMMYFUNCTION("""COMPUTED_VALUE"""),"Buzz")</f>
        <v>Buzz</v>
      </c>
      <c r="C453" s="196">
        <f t="shared" si="1"/>
        <v>1</v>
      </c>
      <c r="D453" s="21" t="s">
        <v>3721</v>
      </c>
      <c r="E453" s="21">
        <v>1.0</v>
      </c>
    </row>
    <row r="454">
      <c r="A454" s="191"/>
      <c r="B454" s="196" t="str">
        <f>IFERROR(__xludf.DUMMYFUNCTION("""COMPUTED_VALUE"""),"Primal")</f>
        <v>Primal</v>
      </c>
      <c r="C454" s="196">
        <f t="shared" si="1"/>
        <v>1</v>
      </c>
      <c r="D454" s="21" t="s">
        <v>3722</v>
      </c>
      <c r="E454" s="21">
        <v>1.0</v>
      </c>
    </row>
    <row r="455">
      <c r="A455" s="191"/>
      <c r="B455" s="196" t="str">
        <f>IFERROR(__xludf.DUMMYFUNCTION("""COMPUTED_VALUE"""),"Horde")</f>
        <v>Horde</v>
      </c>
      <c r="C455" s="196">
        <f t="shared" si="1"/>
        <v>1</v>
      </c>
      <c r="D455" s="21" t="s">
        <v>3723</v>
      </c>
      <c r="E455" s="21">
        <v>1.0</v>
      </c>
    </row>
    <row r="456">
      <c r="A456" s="191"/>
      <c r="B456" s="196" t="str">
        <f>IFERROR(__xludf.DUMMYFUNCTION("""COMPUTED_VALUE"""),"Prowling")</f>
        <v>Prowling</v>
      </c>
      <c r="C456" s="196">
        <f t="shared" si="1"/>
        <v>1</v>
      </c>
      <c r="D456" s="21" t="s">
        <v>3724</v>
      </c>
      <c r="E456" s="21">
        <v>1.0</v>
      </c>
    </row>
    <row r="457">
      <c r="A457" s="191" t="str">
        <f>IFERROR(__xludf.DUMMYFUNCTION("""COMPUTED_VALUE"""),"Echo")</f>
        <v>Echo</v>
      </c>
      <c r="B457" s="196" t="str">
        <f>IFERROR(__xludf.DUMMYFUNCTION("""COMPUTED_VALUE"""),"Puma")</f>
        <v>Puma</v>
      </c>
      <c r="C457" s="196">
        <f t="shared" si="1"/>
        <v>1</v>
      </c>
      <c r="D457" s="21" t="s">
        <v>3725</v>
      </c>
      <c r="E457" s="21">
        <v>1.0</v>
      </c>
    </row>
    <row r="458">
      <c r="A458" s="191" t="str">
        <f>IFERROR(__xludf.DUMMYFUNCTION("""COMPUTED_VALUE"""),"Beetle")</f>
        <v>Beetle</v>
      </c>
      <c r="B458" s="196" t="str">
        <f>IFERROR(__xludf.DUMMYFUNCTION("""COMPUTED_VALUE"""),"Crystal")</f>
        <v>Crystal</v>
      </c>
      <c r="C458" s="196">
        <f t="shared" si="1"/>
        <v>2</v>
      </c>
      <c r="D458" s="21" t="s">
        <v>3726</v>
      </c>
      <c r="E458" s="21">
        <v>1.0</v>
      </c>
    </row>
    <row r="459">
      <c r="A459" s="191"/>
      <c r="B459" s="196" t="str">
        <f>IFERROR(__xludf.DUMMYFUNCTION("""COMPUTED_VALUE"""),"Catacombs")</f>
        <v>Catacombs</v>
      </c>
      <c r="C459" s="196">
        <f t="shared" si="1"/>
        <v>1</v>
      </c>
      <c r="D459" s="21" t="s">
        <v>3727</v>
      </c>
      <c r="E459" s="21">
        <v>1.0</v>
      </c>
    </row>
    <row r="460">
      <c r="A460" s="191"/>
      <c r="B460" s="196" t="str">
        <f>IFERROR(__xludf.DUMMYFUNCTION("""COMPUTED_VALUE"""),"Aristocrat")</f>
        <v>Aristocrat</v>
      </c>
      <c r="C460" s="196">
        <f t="shared" si="1"/>
        <v>1</v>
      </c>
      <c r="D460" s="21" t="s">
        <v>3728</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3729</v>
      </c>
      <c r="E462" s="21">
        <v>1.0</v>
      </c>
    </row>
    <row r="463">
      <c r="A463" s="191" t="str">
        <f>IFERROR(__xludf.DUMMYFUNCTION("""COMPUTED_VALUE"""),"Whelp")</f>
        <v>Whelp</v>
      </c>
      <c r="B463" s="196" t="str">
        <f>IFERROR(__xludf.DUMMYFUNCTION("""COMPUTED_VALUE"""),"Past")</f>
        <v>Past</v>
      </c>
      <c r="C463" s="196">
        <f t="shared" si="1"/>
        <v>1</v>
      </c>
      <c r="D463" s="21" t="s">
        <v>3730</v>
      </c>
      <c r="E463" s="21">
        <v>1.0</v>
      </c>
    </row>
    <row r="464">
      <c r="A464" s="191"/>
      <c r="B464" s="196" t="str">
        <f>IFERROR(__xludf.DUMMYFUNCTION("""COMPUTED_VALUE"""),"Rootseed")</f>
        <v>Rootseed</v>
      </c>
      <c r="C464" s="196">
        <f t="shared" si="1"/>
        <v>1</v>
      </c>
      <c r="D464" s="21" t="s">
        <v>3731</v>
      </c>
      <c r="E464" s="21">
        <v>1.0</v>
      </c>
    </row>
    <row r="465">
      <c r="A465" s="191"/>
      <c r="B465" s="196" t="str">
        <f>IFERROR(__xludf.DUMMYFUNCTION("""COMPUTED_VALUE"""),"Snapscale")</f>
        <v>Snapscale</v>
      </c>
      <c r="C465" s="196">
        <f t="shared" si="1"/>
        <v>1</v>
      </c>
      <c r="D465" s="21" t="s">
        <v>3732</v>
      </c>
      <c r="E465" s="21">
        <v>1.0</v>
      </c>
    </row>
    <row r="466">
      <c r="A466" s="191"/>
      <c r="B466" s="196" t="str">
        <f>IFERROR(__xludf.DUMMYFUNCTION("""COMPUTED_VALUE"""),"Alpha")</f>
        <v>Alpha</v>
      </c>
      <c r="C466" s="196">
        <f t="shared" si="1"/>
        <v>1</v>
      </c>
      <c r="D466" s="21" t="s">
        <v>3733</v>
      </c>
      <c r="E466" s="21">
        <v>1.0</v>
      </c>
    </row>
    <row r="467">
      <c r="A467" s="191" t="str">
        <f>IFERROR(__xludf.DUMMYFUNCTION("""COMPUTED_VALUE"""),"Floating")</f>
        <v>Floating</v>
      </c>
      <c r="B467" s="196" t="str">
        <f>IFERROR(__xludf.DUMMYFUNCTION("""COMPUTED_VALUE"""),"Stampede")</f>
        <v>Stampede</v>
      </c>
      <c r="C467" s="196">
        <f t="shared" si="1"/>
        <v>1</v>
      </c>
      <c r="D467" s="21" t="s">
        <v>3734</v>
      </c>
      <c r="E467" s="21">
        <v>1.0</v>
      </c>
    </row>
    <row r="468">
      <c r="A468" s="191" t="str">
        <f>IFERROR(__xludf.DUMMYFUNCTION("""COMPUTED_VALUE"""),"Djinn")</f>
        <v>Djinn</v>
      </c>
      <c r="B468" s="196" t="str">
        <f>IFERROR(__xludf.DUMMYFUNCTION("""COMPUTED_VALUE"""),"Amethyst")</f>
        <v>Amethyst</v>
      </c>
      <c r="C468" s="196">
        <f t="shared" si="1"/>
        <v>1</v>
      </c>
      <c r="D468" s="21" t="s">
        <v>3735</v>
      </c>
      <c r="E468" s="21">
        <v>1.0</v>
      </c>
    </row>
    <row r="469">
      <c r="A469" s="191"/>
      <c r="B469" s="196" t="str">
        <f>IFERROR(__xludf.DUMMYFUNCTION("""COMPUTED_VALUE"""),"Argosaurus")</f>
        <v>Argosaurus</v>
      </c>
      <c r="C469" s="196">
        <f t="shared" si="1"/>
        <v>1</v>
      </c>
      <c r="D469" s="21" t="s">
        <v>3736</v>
      </c>
      <c r="E469" s="21">
        <v>1.0</v>
      </c>
    </row>
    <row r="470">
      <c r="A470" s="191"/>
      <c r="B470" s="196" t="str">
        <f>IFERROR(__xludf.DUMMYFUNCTION("""COMPUTED_VALUE"""),"Astral")</f>
        <v>Astral</v>
      </c>
      <c r="C470" s="196">
        <f t="shared" si="1"/>
        <v>1</v>
      </c>
      <c r="D470" s="21" t="s">
        <v>3737</v>
      </c>
      <c r="E470" s="21">
        <v>1.0</v>
      </c>
    </row>
    <row r="471">
      <c r="A471" s="191"/>
      <c r="B471" s="196" t="str">
        <f>IFERROR(__xludf.DUMMYFUNCTION("""COMPUTED_VALUE"""),"Unicorn")</f>
        <v>Unicorn</v>
      </c>
      <c r="C471" s="196">
        <f t="shared" si="1"/>
        <v>1</v>
      </c>
      <c r="D471" s="21" t="s">
        <v>3738</v>
      </c>
      <c r="E471" s="21">
        <v>1.0</v>
      </c>
    </row>
    <row r="472">
      <c r="A472" s="191" t="str">
        <f>IFERROR(__xludf.DUMMYFUNCTION("""COMPUTED_VALUE"""),"Dewdrop")</f>
        <v>Dewdrop</v>
      </c>
      <c r="B472" s="196" t="str">
        <f>IFERROR(__xludf.DUMMYFUNCTION("""COMPUTED_VALUE"""),"Spectra")</f>
        <v>Spectra</v>
      </c>
      <c r="C472" s="196">
        <f t="shared" si="1"/>
        <v>1</v>
      </c>
      <c r="D472" s="21" t="s">
        <v>3739</v>
      </c>
      <c r="E472" s="21">
        <v>1.0</v>
      </c>
    </row>
    <row r="473">
      <c r="A473" s="191" t="str">
        <f>IFERROR(__xludf.DUMMYFUNCTION("""COMPUTED_VALUE"""),"Sprite")</f>
        <v>Sprite</v>
      </c>
      <c r="B473" s="196" t="str">
        <f>IFERROR(__xludf.DUMMYFUNCTION("""COMPUTED_VALUE"""),"Stick")</f>
        <v>Stick</v>
      </c>
      <c r="C473" s="196">
        <f t="shared" si="1"/>
        <v>1</v>
      </c>
      <c r="D473" s="21" t="s">
        <v>3740</v>
      </c>
      <c r="E473" s="21">
        <v>1.0</v>
      </c>
    </row>
    <row r="474">
      <c r="A474" s="191"/>
      <c r="B474" s="196" t="str">
        <f>IFERROR(__xludf.DUMMYFUNCTION("""COMPUTED_VALUE"""),"Calming")</f>
        <v>Calming</v>
      </c>
      <c r="C474" s="196">
        <f t="shared" si="1"/>
        <v>1</v>
      </c>
      <c r="D474" s="21" t="s">
        <v>3741</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3742</v>
      </c>
      <c r="E476" s="21">
        <v>1.0</v>
      </c>
    </row>
    <row r="477">
      <c r="A477" s="191" t="str">
        <f>IFERROR(__xludf.DUMMYFUNCTION("""COMPUTED_VALUE"""),"Dragon")</f>
        <v>Dragon</v>
      </c>
      <c r="B477" s="196" t="str">
        <f>IFERROR(__xludf.DUMMYFUNCTION("""COMPUTED_VALUE"""),"Gamekeeper")</f>
        <v>Gamekeeper</v>
      </c>
      <c r="C477" s="196">
        <f t="shared" si="1"/>
        <v>1</v>
      </c>
      <c r="D477" s="21" t="s">
        <v>3743</v>
      </c>
      <c r="E477" s="21">
        <v>1.0</v>
      </c>
    </row>
    <row r="478">
      <c r="A478" s="191" t="str">
        <f>IFERROR(__xludf.DUMMYFUNCTION("""COMPUTED_VALUE"""),"Egg")</f>
        <v>Egg</v>
      </c>
      <c r="B478" s="196" t="str">
        <f>IFERROR(__xludf.DUMMYFUNCTION("""COMPUTED_VALUE"""),"Tainted")</f>
        <v>Tainted</v>
      </c>
      <c r="C478" s="196">
        <f t="shared" si="1"/>
        <v>3</v>
      </c>
      <c r="D478" s="21" t="s">
        <v>3744</v>
      </c>
      <c r="E478" s="21">
        <v>1.0</v>
      </c>
    </row>
    <row r="479">
      <c r="A479" s="191"/>
      <c r="B479" s="196" t="str">
        <f>IFERROR(__xludf.DUMMYFUNCTION("""COMPUTED_VALUE"""),"Jade")</f>
        <v>Jade</v>
      </c>
      <c r="C479" s="196">
        <f t="shared" si="1"/>
        <v>3</v>
      </c>
      <c r="D479" s="21" t="s">
        <v>3745</v>
      </c>
      <c r="E479" s="21">
        <v>1.0</v>
      </c>
    </row>
    <row r="480">
      <c r="A480" s="191"/>
      <c r="B480" s="196" t="str">
        <f>IFERROR(__xludf.DUMMYFUNCTION("""COMPUTED_VALUE"""),"Monstrosity")</f>
        <v>Monstrosity</v>
      </c>
      <c r="C480" s="196">
        <f t="shared" si="1"/>
        <v>1</v>
      </c>
      <c r="D480" s="21" t="s">
        <v>3746</v>
      </c>
      <c r="E480" s="21">
        <v>1.0</v>
      </c>
    </row>
    <row r="481">
      <c r="A481" s="191"/>
      <c r="B481" s="196" t="str">
        <f>IFERROR(__xludf.DUMMYFUNCTION("""COMPUTED_VALUE"""),"Mycomancer")</f>
        <v>Mycomancer</v>
      </c>
      <c r="C481" s="196">
        <f t="shared" si="1"/>
        <v>1</v>
      </c>
      <c r="D481" s="21" t="s">
        <v>3747</v>
      </c>
      <c r="E481" s="21">
        <v>1.0</v>
      </c>
    </row>
    <row r="482">
      <c r="A482" s="191" t="str">
        <f>IFERROR(__xludf.DUMMYFUNCTION("""COMPUTED_VALUE"""),"Dustdance")</f>
        <v>Dustdance</v>
      </c>
      <c r="B482" s="196" t="str">
        <f>IFERROR(__xludf.DUMMYFUNCTION("""COMPUTED_VALUE"""),"Matriarch")</f>
        <v>Matriarch</v>
      </c>
      <c r="C482" s="196">
        <f t="shared" si="1"/>
        <v>2</v>
      </c>
      <c r="D482" s="21" t="s">
        <v>3748</v>
      </c>
      <c r="E482" s="21">
        <v>1.0</v>
      </c>
    </row>
    <row r="483">
      <c r="A483" s="191" t="str">
        <f>IFERROR(__xludf.DUMMYFUNCTION("""COMPUTED_VALUE"""),"Efreet")</f>
        <v>Efreet</v>
      </c>
      <c r="B483" s="196" t="str">
        <f>IFERROR(__xludf.DUMMYFUNCTION("""COMPUTED_VALUE"""),"Trickster")</f>
        <v>Trickster</v>
      </c>
      <c r="C483" s="196">
        <f t="shared" si="1"/>
        <v>2</v>
      </c>
      <c r="D483" s="21" t="s">
        <v>3749</v>
      </c>
      <c r="E483" s="21">
        <v>1.0</v>
      </c>
    </row>
    <row r="484">
      <c r="A484" s="191"/>
      <c r="B484" s="196" t="str">
        <f>IFERROR(__xludf.DUMMYFUNCTION("""COMPUTED_VALUE"""),"Venomleaf")</f>
        <v>Venomleaf</v>
      </c>
      <c r="C484" s="196">
        <f t="shared" si="1"/>
        <v>1</v>
      </c>
      <c r="D484" s="21" t="s">
        <v>3750</v>
      </c>
      <c r="E484" s="21">
        <v>1.0</v>
      </c>
    </row>
    <row r="485">
      <c r="A485" s="191"/>
      <c r="B485" s="196" t="str">
        <f>IFERROR(__xludf.DUMMYFUNCTION("""COMPUTED_VALUE"""),"Croaker")</f>
        <v>Croaker</v>
      </c>
      <c r="C485" s="196">
        <f t="shared" si="1"/>
        <v>1</v>
      </c>
      <c r="D485" s="21" t="s">
        <v>3751</v>
      </c>
      <c r="E485" s="21">
        <v>1.0</v>
      </c>
    </row>
    <row r="486">
      <c r="A486" s="191"/>
      <c r="B486" s="196" t="str">
        <f>IFERROR(__xludf.DUMMYFUNCTION("""COMPUTED_VALUE"""),"Darkwood")</f>
        <v>Darkwood</v>
      </c>
      <c r="C486" s="196">
        <f t="shared" si="1"/>
        <v>1</v>
      </c>
      <c r="D486" s="21" t="s">
        <v>3752</v>
      </c>
      <c r="E486" s="21">
        <v>1.0</v>
      </c>
    </row>
    <row r="487">
      <c r="A487" s="191" t="str">
        <f>IFERROR(__xludf.DUMMYFUNCTION("""COMPUTED_VALUE"""),"Hermit")</f>
        <v>Hermit</v>
      </c>
      <c r="B487" s="196" t="str">
        <f>IFERROR(__xludf.DUMMYFUNCTION("""COMPUTED_VALUE"""),"Tracker")</f>
        <v>Tracker</v>
      </c>
      <c r="C487" s="196">
        <f t="shared" si="1"/>
        <v>1</v>
      </c>
      <c r="D487" s="21" t="s">
        <v>3753</v>
      </c>
      <c r="E487" s="21">
        <v>1.0</v>
      </c>
    </row>
    <row r="488">
      <c r="A488" s="191" t="str">
        <f>IFERROR(__xludf.DUMMYFUNCTION("""COMPUTED_VALUE"""),"of")</f>
        <v>of</v>
      </c>
      <c r="B488" s="196" t="str">
        <f>IFERROR(__xludf.DUMMYFUNCTION("""COMPUTED_VALUE"""),"Verdant")</f>
        <v>Verdant</v>
      </c>
      <c r="C488" s="196">
        <f t="shared" si="1"/>
        <v>1</v>
      </c>
      <c r="D488" s="21" t="s">
        <v>3754</v>
      </c>
      <c r="E488" s="21">
        <v>1.0</v>
      </c>
    </row>
    <row r="489">
      <c r="A489" s="191" t="str">
        <f>IFERROR(__xludf.DUMMYFUNCTION("""COMPUTED_VALUE"""),"the")</f>
        <v>the</v>
      </c>
      <c r="B489" s="196" t="str">
        <f>IFERROR(__xludf.DUMMYFUNCTION("""COMPUTED_VALUE"""),"Sakura")</f>
        <v>Sakura</v>
      </c>
      <c r="C489" s="196">
        <f t="shared" si="1"/>
        <v>1</v>
      </c>
      <c r="D489" s="21" t="s">
        <v>3755</v>
      </c>
      <c r="E489" s="21">
        <v>1.0</v>
      </c>
    </row>
    <row r="490">
      <c r="A490" s="191" t="str">
        <f>IFERROR(__xludf.DUMMYFUNCTION("""COMPUTED_VALUE"""),"Horizon")</f>
        <v>Horizon</v>
      </c>
      <c r="B490" s="196" t="str">
        <f>IFERROR(__xludf.DUMMYFUNCTION("""COMPUTED_VALUE"""),"Forgotten")</f>
        <v>Forgotten</v>
      </c>
      <c r="C490" s="196">
        <f t="shared" si="1"/>
        <v>1</v>
      </c>
      <c r="D490" s="21" t="s">
        <v>3756</v>
      </c>
      <c r="E490" s="21">
        <v>1.0</v>
      </c>
    </row>
    <row r="491">
      <c r="A491" s="191"/>
      <c r="B491" s="196" t="str">
        <f>IFERROR(__xludf.DUMMYFUNCTION("""COMPUTED_VALUE"""),"Locust")</f>
        <v>Locust</v>
      </c>
      <c r="C491" s="196">
        <f t="shared" si="1"/>
        <v>1</v>
      </c>
      <c r="D491" s="21" t="s">
        <v>3757</v>
      </c>
      <c r="E491" s="21">
        <v>1.0</v>
      </c>
    </row>
    <row r="492">
      <c r="A492" s="191" t="str">
        <f>IFERROR(__xludf.DUMMYFUNCTION("""COMPUTED_VALUE"""),"Roughlands")</f>
        <v>Roughlands</v>
      </c>
      <c r="B492" s="196" t="str">
        <f>IFERROR(__xludf.DUMMYFUNCTION("""COMPUTED_VALUE"""),"Swarm")</f>
        <v>Swarm</v>
      </c>
      <c r="C492" s="196">
        <f t="shared" si="1"/>
        <v>1</v>
      </c>
      <c r="D492" s="21" t="s">
        <v>3758</v>
      </c>
      <c r="E492" s="21">
        <v>1.0</v>
      </c>
    </row>
    <row r="493">
      <c r="A493" s="191" t="str">
        <f>IFERROR(__xludf.DUMMYFUNCTION("""COMPUTED_VALUE"""),"Scourge")</f>
        <v>Scourge</v>
      </c>
      <c r="B493" s="196" t="str">
        <f>IFERROR(__xludf.DUMMYFUNCTION("""COMPUTED_VALUE"""),"Emerald")</f>
        <v>Emerald</v>
      </c>
      <c r="C493" s="196">
        <f t="shared" si="1"/>
        <v>1</v>
      </c>
      <c r="D493" s="21" t="s">
        <v>3759</v>
      </c>
      <c r="E493" s="21">
        <v>1.0</v>
      </c>
    </row>
    <row r="494">
      <c r="A494" s="191"/>
      <c r="B494" s="196" t="str">
        <f>IFERROR(__xludf.DUMMYFUNCTION("""COMPUTED_VALUE"""),"Fang")</f>
        <v>Fang</v>
      </c>
      <c r="C494" s="196">
        <f t="shared" si="1"/>
        <v>1</v>
      </c>
      <c r="D494" s="21" t="s">
        <v>3760</v>
      </c>
      <c r="E494" s="21">
        <v>1.0</v>
      </c>
    </row>
    <row r="495">
      <c r="A495" s="191"/>
      <c r="B495" s="196" t="str">
        <f>IFERROR(__xludf.DUMMYFUNCTION("""COMPUTED_VALUE"""),"Cobra")</f>
        <v>Cobra</v>
      </c>
      <c r="C495" s="196">
        <f t="shared" si="1"/>
        <v>1</v>
      </c>
      <c r="D495" s="21" t="s">
        <v>3761</v>
      </c>
      <c r="E495" s="21">
        <v>1.0</v>
      </c>
    </row>
    <row r="496">
      <c r="A496" s="191"/>
      <c r="B496" s="196" t="str">
        <f>IFERROR(__xludf.DUMMYFUNCTION("""COMPUTED_VALUE"""),"Entwining")</f>
        <v>Entwining</v>
      </c>
      <c r="C496" s="196">
        <f t="shared" si="1"/>
        <v>1</v>
      </c>
      <c r="D496" s="21" t="s">
        <v>3762</v>
      </c>
      <c r="E496" s="21">
        <v>1.0</v>
      </c>
    </row>
    <row r="497">
      <c r="A497" s="191" t="str">
        <f>IFERROR(__xludf.DUMMYFUNCTION("""COMPUTED_VALUE"""),"Mirrorworld")</f>
        <v>Mirrorworld</v>
      </c>
      <c r="B497" s="196" t="str">
        <f>IFERROR(__xludf.DUMMYFUNCTION("""COMPUTED_VALUE"""),"Creeper")</f>
        <v>Creeper</v>
      </c>
      <c r="C497" s="196">
        <f t="shared" si="1"/>
        <v>2</v>
      </c>
      <c r="D497" s="21" t="s">
        <v>3763</v>
      </c>
      <c r="E497" s="21">
        <v>1.0</v>
      </c>
    </row>
    <row r="498">
      <c r="A498" s="191" t="str">
        <f>IFERROR(__xludf.DUMMYFUNCTION("""COMPUTED_VALUE"""),"Bloodseeker")</f>
        <v>Bloodseeker</v>
      </c>
      <c r="B498" s="196" t="str">
        <f>IFERROR(__xludf.DUMMYFUNCTION("""COMPUTED_VALUE"""),"Jeweled")</f>
        <v>Jeweled</v>
      </c>
      <c r="C498" s="196">
        <f t="shared" si="1"/>
        <v>1</v>
      </c>
      <c r="D498" s="21" t="s">
        <v>3764</v>
      </c>
      <c r="E498" s="21">
        <v>1.0</v>
      </c>
    </row>
    <row r="499">
      <c r="A499" s="191"/>
      <c r="B499" s="196" t="str">
        <f>IFERROR(__xludf.DUMMYFUNCTION("""COMPUTED_VALUE"""),"Triceratops")</f>
        <v>Triceratops</v>
      </c>
      <c r="C499" s="196">
        <f t="shared" si="1"/>
        <v>1</v>
      </c>
      <c r="D499" s="21" t="s">
        <v>3765</v>
      </c>
      <c r="E499" s="21">
        <v>1.0</v>
      </c>
    </row>
    <row r="500">
      <c r="A500" s="191"/>
      <c r="B500" s="196" t="str">
        <f>IFERROR(__xludf.DUMMYFUNCTION("""COMPUTED_VALUE"""),"Jolly")</f>
        <v>Jolly</v>
      </c>
      <c r="C500" s="196">
        <f t="shared" si="1"/>
        <v>1</v>
      </c>
      <c r="D500" s="21" t="s">
        <v>3766</v>
      </c>
      <c r="E500" s="21">
        <v>1.0</v>
      </c>
    </row>
    <row r="501">
      <c r="A501" s="191"/>
      <c r="B501" s="196" t="str">
        <f>IFERROR(__xludf.DUMMYFUNCTION("""COMPUTED_VALUE"""),"Tamarin")</f>
        <v>Tamarin</v>
      </c>
      <c r="C501" s="196">
        <f t="shared" si="1"/>
        <v>1</v>
      </c>
      <c r="D501" s="21" t="s">
        <v>3767</v>
      </c>
      <c r="E501" s="21">
        <v>1.0</v>
      </c>
    </row>
    <row r="502">
      <c r="A502" s="191" t="str">
        <f>IFERROR(__xludf.DUMMYFUNCTION("""COMPUTED_VALUE"""),"Mountain")</f>
        <v>Mountain</v>
      </c>
      <c r="B502" s="196" t="str">
        <f>IFERROR(__xludf.DUMMYFUNCTION("""COMPUTED_VALUE"""),"Leech")</f>
        <v>Leech</v>
      </c>
      <c r="C502" s="196">
        <f t="shared" si="1"/>
        <v>1</v>
      </c>
      <c r="D502" s="21" t="s">
        <v>3768</v>
      </c>
      <c r="E502" s="21">
        <v>1.0</v>
      </c>
    </row>
    <row r="503">
      <c r="A503" s="191" t="str">
        <f>IFERROR(__xludf.DUMMYFUNCTION("""COMPUTED_VALUE"""),"Sage")</f>
        <v>Sage</v>
      </c>
      <c r="B503" s="196" t="str">
        <f>IFERROR(__xludf.DUMMYFUNCTION("""COMPUTED_VALUE"""),"Dragonfly")</f>
        <v>Dragonfly</v>
      </c>
      <c r="C503" s="196">
        <f t="shared" si="1"/>
        <v>1</v>
      </c>
      <c r="D503" s="21" t="s">
        <v>3769</v>
      </c>
      <c r="E503" s="21">
        <v>1.0</v>
      </c>
    </row>
    <row r="504">
      <c r="A504" s="191"/>
      <c r="B504" s="196" t="str">
        <f>IFERROR(__xludf.DUMMYFUNCTION("""COMPUTED_VALUE"""),"Nurseplant")</f>
        <v>Nurseplant</v>
      </c>
      <c r="C504" s="196">
        <f t="shared" si="1"/>
        <v>1</v>
      </c>
      <c r="D504" s="21" t="s">
        <v>3770</v>
      </c>
      <c r="E504" s="21">
        <v>1.0</v>
      </c>
    </row>
    <row r="505">
      <c r="A505" s="191"/>
      <c r="B505" s="196" t="str">
        <f>IFERROR(__xludf.DUMMYFUNCTION("""COMPUTED_VALUE"""),"Bloodthrone")</f>
        <v>Bloodthrone</v>
      </c>
      <c r="C505" s="196">
        <f t="shared" si="1"/>
        <v>3</v>
      </c>
      <c r="D505" s="21" t="s">
        <v>3771</v>
      </c>
      <c r="E505" s="21">
        <v>1.0</v>
      </c>
    </row>
    <row r="506">
      <c r="A506" s="191"/>
      <c r="B506" s="196" t="str">
        <f>IFERROR(__xludf.DUMMYFUNCTION("""COMPUTED_VALUE"""),"Nurturing")</f>
        <v>Nurturing</v>
      </c>
      <c r="C506" s="196">
        <f t="shared" si="1"/>
        <v>1</v>
      </c>
      <c r="D506" s="21" t="s">
        <v>3772</v>
      </c>
      <c r="E506" s="21">
        <v>1.0</v>
      </c>
    </row>
    <row r="507">
      <c r="A507" s="191" t="str">
        <f>IFERROR(__xludf.DUMMYFUNCTION("""COMPUTED_VALUE"""),"Nimbus")</f>
        <v>Nimbus</v>
      </c>
      <c r="B507" s="196" t="str">
        <f>IFERROR(__xludf.DUMMYFUNCTION("""COMPUTED_VALUE"""),"Rootsaurus")</f>
        <v>Rootsaurus</v>
      </c>
      <c r="C507" s="196">
        <f t="shared" si="1"/>
        <v>1</v>
      </c>
      <c r="D507" s="21" t="s">
        <v>3773</v>
      </c>
      <c r="E507" s="21">
        <v>1.0</v>
      </c>
    </row>
    <row r="508">
      <c r="A508" s="191" t="str">
        <f>IFERROR(__xludf.DUMMYFUNCTION("""COMPUTED_VALUE"""),"Claw")</f>
        <v>Claw</v>
      </c>
      <c r="B508" s="196" t="str">
        <f>IFERROR(__xludf.DUMMYFUNCTION("""COMPUTED_VALUE"""),"Carnage")</f>
        <v>Carnage</v>
      </c>
      <c r="C508" s="196">
        <f t="shared" si="1"/>
        <v>1</v>
      </c>
      <c r="D508" s="21" t="s">
        <v>3774</v>
      </c>
      <c r="E508" s="21">
        <v>1.0</v>
      </c>
    </row>
    <row r="509">
      <c r="A509" s="191"/>
      <c r="B509" s="196" t="str">
        <f>IFERROR(__xludf.DUMMYFUNCTION("""COMPUTED_VALUE"""),"Hornet")</f>
        <v>Hornet</v>
      </c>
      <c r="C509" s="196">
        <f t="shared" si="1"/>
        <v>1</v>
      </c>
      <c r="D509" s="21" t="s">
        <v>3775</v>
      </c>
      <c r="E509" s="21">
        <v>1.0</v>
      </c>
    </row>
    <row r="510">
      <c r="A510" s="191"/>
      <c r="B510" s="196" t="str">
        <f>IFERROR(__xludf.DUMMYFUNCTION("""COMPUTED_VALUE"""),"Champion")</f>
        <v>Champion</v>
      </c>
      <c r="C510" s="196">
        <f t="shared" si="1"/>
        <v>1</v>
      </c>
      <c r="D510" s="21" t="s">
        <v>3776</v>
      </c>
      <c r="E510" s="21">
        <v>1.0</v>
      </c>
    </row>
    <row r="511">
      <c r="A511" s="191"/>
      <c r="B511" s="196" t="str">
        <f>IFERROR(__xludf.DUMMYFUNCTION("""COMPUTED_VALUE"""),"Hell")</f>
        <v>Hell</v>
      </c>
      <c r="C511" s="196">
        <f t="shared" si="1"/>
        <v>1</v>
      </c>
      <c r="D511" s="21" t="s">
        <v>3777</v>
      </c>
      <c r="E511" s="21">
        <v>1.0</v>
      </c>
    </row>
    <row r="512">
      <c r="A512" s="191" t="str">
        <f>IFERROR(__xludf.DUMMYFUNCTION("""COMPUTED_VALUE"""),"Omen")</f>
        <v>Omen</v>
      </c>
      <c r="B512" s="196" t="str">
        <f>IFERROR(__xludf.DUMMYFUNCTION("""COMPUTED_VALUE"""),"Colorgorger")</f>
        <v>Colorgorger</v>
      </c>
      <c r="C512" s="196">
        <f t="shared" si="1"/>
        <v>1</v>
      </c>
      <c r="D512" s="21" t="s">
        <v>3778</v>
      </c>
      <c r="E512" s="21">
        <v>1.0</v>
      </c>
    </row>
    <row r="513">
      <c r="A513" s="191" t="str">
        <f>IFERROR(__xludf.DUMMYFUNCTION("""COMPUTED_VALUE"""),"Firefly")</f>
        <v>Firefly</v>
      </c>
      <c r="B513" s="196" t="str">
        <f>IFERROR(__xludf.DUMMYFUNCTION("""COMPUTED_VALUE"""),"Dark")</f>
        <v>Dark</v>
      </c>
      <c r="C513" s="196">
        <f t="shared" si="1"/>
        <v>1</v>
      </c>
      <c r="D513" s="21" t="s">
        <v>3779</v>
      </c>
      <c r="E513" s="21">
        <v>1.0</v>
      </c>
    </row>
    <row r="514">
      <c r="A514" s="191"/>
      <c r="B514" s="196" t="str">
        <f>IFERROR(__xludf.DUMMYFUNCTION("""COMPUTED_VALUE"""),"Spoon")</f>
        <v>Spoon</v>
      </c>
      <c r="C514" s="196">
        <f t="shared" si="1"/>
        <v>1</v>
      </c>
      <c r="D514" s="21" t="s">
        <v>3780</v>
      </c>
      <c r="E514" s="21">
        <v>1.0</v>
      </c>
    </row>
    <row r="515">
      <c r="A515" s="191"/>
      <c r="B515" s="196" t="str">
        <f>IFERROR(__xludf.DUMMYFUNCTION("""COMPUTED_VALUE"""),"Dawnbreak")</f>
        <v>Dawnbreak</v>
      </c>
      <c r="C515" s="196">
        <f t="shared" si="1"/>
        <v>1</v>
      </c>
      <c r="D515" s="21" t="s">
        <v>3781</v>
      </c>
      <c r="E515" s="21">
        <v>1.0</v>
      </c>
    </row>
    <row r="516">
      <c r="A516" s="191"/>
      <c r="B516" s="196" t="str">
        <f>IFERROR(__xludf.DUMMYFUNCTION("""COMPUTED_VALUE"""),"Wendigo")</f>
        <v>Wendigo</v>
      </c>
      <c r="C516" s="196">
        <f t="shared" si="1"/>
        <v>1</v>
      </c>
      <c r="D516" s="21" t="s">
        <v>3782</v>
      </c>
      <c r="E516" s="21">
        <v>1.0</v>
      </c>
    </row>
    <row r="517">
      <c r="A517" s="191" t="str">
        <f>IFERROR(__xludf.DUMMYFUNCTION("""COMPUTED_VALUE"""),"Pixie")</f>
        <v>Pixie</v>
      </c>
      <c r="B517" s="196" t="str">
        <f>IFERROR(__xludf.DUMMYFUNCTION("""COMPUTED_VALUE"""),"Depthdragger")</f>
        <v>Depthdragger</v>
      </c>
      <c r="C517" s="196">
        <f t="shared" si="1"/>
        <v>1</v>
      </c>
      <c r="D517" s="21" t="s">
        <v>3783</v>
      </c>
      <c r="E517" s="21">
        <v>1.0</v>
      </c>
    </row>
    <row r="518">
      <c r="A518" s="191" t="str">
        <f>IFERROR(__xludf.DUMMYFUNCTION("""COMPUTED_VALUE"""),"Summoner")</f>
        <v>Summoner</v>
      </c>
      <c r="B518" s="196" t="str">
        <f>IFERROR(__xludf.DUMMYFUNCTION("""COMPUTED_VALUE"""),"Discarded")</f>
        <v>Discarded</v>
      </c>
      <c r="C518" s="196">
        <f t="shared" si="1"/>
        <v>1</v>
      </c>
      <c r="D518" s="21" t="s">
        <v>3784</v>
      </c>
      <c r="E518" s="21">
        <v>1.0</v>
      </c>
    </row>
    <row r="519">
      <c r="A519" s="191"/>
      <c r="B519" s="196" t="str">
        <f>IFERROR(__xludf.DUMMYFUNCTION("""COMPUTED_VALUE"""),"Abomination")</f>
        <v>Abomination</v>
      </c>
      <c r="C519" s="196">
        <f t="shared" si="1"/>
        <v>2</v>
      </c>
      <c r="D519" s="21" t="s">
        <v>3785</v>
      </c>
      <c r="E519" s="21">
        <v>1.0</v>
      </c>
    </row>
    <row r="520">
      <c r="A520" s="191"/>
      <c r="B520" s="196" t="str">
        <f>IFERROR(__xludf.DUMMYFUNCTION("""COMPUTED_VALUE"""),"Doomgaze")</f>
        <v>Doomgaze</v>
      </c>
      <c r="C520" s="196">
        <f t="shared" si="1"/>
        <v>1</v>
      </c>
      <c r="D520" s="21" t="s">
        <v>3786</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3787</v>
      </c>
      <c r="E522" s="21">
        <v>1.0</v>
      </c>
    </row>
    <row r="523">
      <c r="A523" s="191" t="str">
        <f>IFERROR(__xludf.DUMMYFUNCTION("""COMPUTED_VALUE"""),"Pet")</f>
        <v>Pet</v>
      </c>
      <c r="B523" s="196" t="str">
        <f>IFERROR(__xludf.DUMMYFUNCTION("""COMPUTED_VALUE"""),"Nutrient")</f>
        <v>Nutrient</v>
      </c>
      <c r="C523" s="196">
        <f t="shared" si="1"/>
        <v>1</v>
      </c>
      <c r="D523" s="21" t="s">
        <v>3788</v>
      </c>
      <c r="E523" s="21">
        <v>1.0</v>
      </c>
    </row>
    <row r="524">
      <c r="A524" s="191"/>
      <c r="B524" s="196" t="str">
        <f>IFERROR(__xludf.DUMMYFUNCTION("""COMPUTED_VALUE"""),"Nexus")</f>
        <v>Nexus</v>
      </c>
      <c r="C524" s="196">
        <f t="shared" si="1"/>
        <v>2</v>
      </c>
      <c r="D524" s="21" t="s">
        <v>3789</v>
      </c>
      <c r="E524" s="21">
        <v>1.0</v>
      </c>
    </row>
    <row r="525">
      <c r="A525" s="191"/>
      <c r="B525" s="196" t="str">
        <f>IFERROR(__xludf.DUMMYFUNCTION("""COMPUTED_VALUE"""),"Fatepeek")</f>
        <v>Fatepeek</v>
      </c>
      <c r="C525" s="196">
        <f t="shared" si="1"/>
        <v>1</v>
      </c>
      <c r="D525" s="21" t="s">
        <v>3790</v>
      </c>
      <c r="E525" s="21">
        <v>1.0</v>
      </c>
    </row>
    <row r="526">
      <c r="A526" s="191"/>
      <c r="B526" s="196" t="str">
        <f>IFERROR(__xludf.DUMMYFUNCTION("""COMPUTED_VALUE"""),"Imp")</f>
        <v>Imp</v>
      </c>
      <c r="C526" s="196">
        <f t="shared" si="1"/>
        <v>2</v>
      </c>
      <c r="D526" s="21" t="s">
        <v>3791</v>
      </c>
      <c r="E526" s="21">
        <v>1.0</v>
      </c>
    </row>
    <row r="527">
      <c r="A527" s="191" t="str">
        <f>IFERROR(__xludf.DUMMYFUNCTION("""COMPUTED_VALUE"""),"Shifting")</f>
        <v>Shifting</v>
      </c>
      <c r="B527" s="196" t="str">
        <f>IFERROR(__xludf.DUMMYFUNCTION("""COMPUTED_VALUE"""),"Eyed")</f>
        <v>Eyed</v>
      </c>
      <c r="C527" s="196">
        <f t="shared" si="1"/>
        <v>1</v>
      </c>
      <c r="D527" s="21" t="s">
        <v>3792</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3793</v>
      </c>
      <c r="E529" s="21">
        <v>1.0</v>
      </c>
    </row>
    <row r="530">
      <c r="A530" s="191"/>
      <c r="B530" s="196" t="str">
        <f>IFERROR(__xludf.DUMMYFUNCTION("""COMPUTED_VALUE"""),"Pack")</f>
        <v>Pack</v>
      </c>
      <c r="C530" s="196">
        <f t="shared" si="1"/>
        <v>1</v>
      </c>
      <c r="D530" s="21" t="s">
        <v>3794</v>
      </c>
      <c r="E530" s="21">
        <v>1.0</v>
      </c>
    </row>
    <row r="531">
      <c r="A531" s="191"/>
      <c r="B531" s="196" t="str">
        <f>IFERROR(__xludf.DUMMYFUNCTION("""COMPUTED_VALUE"""),"Saurian")</f>
        <v>Saurian</v>
      </c>
      <c r="C531" s="196">
        <f t="shared" si="1"/>
        <v>1</v>
      </c>
      <c r="D531" s="21" t="s">
        <v>3795</v>
      </c>
      <c r="E531" s="21">
        <v>1.0</v>
      </c>
    </row>
    <row r="532">
      <c r="A532" s="191" t="str">
        <f>IFERROR(__xludf.DUMMYFUNCTION("""COMPUTED_VALUE"""),"Torii")</f>
        <v>Torii</v>
      </c>
      <c r="B532" s="196" t="str">
        <f>IFERROR(__xludf.DUMMYFUNCTION("""COMPUTED_VALUE"""),"Wraith")</f>
        <v>Wraith</v>
      </c>
      <c r="C532" s="196">
        <f t="shared" si="1"/>
        <v>1</v>
      </c>
      <c r="D532" s="21" t="s">
        <v>3796</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3797</v>
      </c>
      <c r="E534" s="21">
        <v>1.0</v>
      </c>
    </row>
    <row r="535">
      <c r="A535" s="191"/>
      <c r="B535" s="196" t="str">
        <f>IFERROR(__xludf.DUMMYFUNCTION("""COMPUTED_VALUE"""),"Graverobber")</f>
        <v>Graverobber</v>
      </c>
      <c r="C535" s="196">
        <f t="shared" si="1"/>
        <v>1</v>
      </c>
      <c r="D535" s="21" t="s">
        <v>3798</v>
      </c>
      <c r="E535" s="21">
        <v>1.0</v>
      </c>
    </row>
    <row r="536">
      <c r="A536" s="191"/>
      <c r="B536" s="196" t="str">
        <f>IFERROR(__xludf.DUMMYFUNCTION("""COMPUTED_VALUE"""),"Greedspawn")</f>
        <v>Greedspawn</v>
      </c>
      <c r="C536" s="196">
        <f t="shared" si="1"/>
        <v>1</v>
      </c>
      <c r="D536" s="21" t="s">
        <v>3799</v>
      </c>
      <c r="E536" s="21">
        <v>1.0</v>
      </c>
    </row>
    <row r="537">
      <c r="A537" s="191" t="str">
        <f>IFERROR(__xludf.DUMMYFUNCTION("""COMPUTED_VALUE"""),"Red")</f>
        <v>Red</v>
      </c>
      <c r="B537" s="196" t="str">
        <f>IFERROR(__xludf.DUMMYFUNCTION("""COMPUTED_VALUE"""),"Grim")</f>
        <v>Grim</v>
      </c>
      <c r="C537" s="196">
        <f t="shared" si="1"/>
        <v>1</v>
      </c>
      <c r="D537" s="21" t="s">
        <v>3800</v>
      </c>
      <c r="E537" s="21">
        <v>1.0</v>
      </c>
    </row>
    <row r="538">
      <c r="A538" s="191" t="str">
        <f>IFERROR(__xludf.DUMMYFUNCTION("""COMPUTED_VALUE"""),"Crusader")</f>
        <v>Crusader</v>
      </c>
      <c r="B538" s="196" t="str">
        <f>IFERROR(__xludf.DUMMYFUNCTION("""COMPUTED_VALUE"""),"Shadowpounce")</f>
        <v>Shadowpounce</v>
      </c>
      <c r="C538" s="196">
        <f t="shared" si="1"/>
        <v>1</v>
      </c>
      <c r="D538" s="21" t="s">
        <v>3801</v>
      </c>
      <c r="E538" s="21">
        <v>1.0</v>
      </c>
    </row>
    <row r="539">
      <c r="A539" s="191"/>
      <c r="B539" s="196" t="str">
        <f>IFERROR(__xludf.DUMMYFUNCTION("""COMPUTED_VALUE"""),"Panther")</f>
        <v>Panther</v>
      </c>
      <c r="C539" s="196">
        <f t="shared" si="1"/>
        <v>1</v>
      </c>
      <c r="D539" s="21" t="s">
        <v>3802</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3803</v>
      </c>
      <c r="E541" s="21">
        <v>1.0</v>
      </c>
    </row>
    <row r="542">
      <c r="A542" s="191" t="str">
        <f>IFERROR(__xludf.DUMMYFUNCTION("""COMPUTED_VALUE"""),"Windkite")</f>
        <v>Windkite</v>
      </c>
      <c r="B542" s="196" t="str">
        <f>IFERROR(__xludf.DUMMYFUNCTION("""COMPUTED_VALUE"""),"Shambler")</f>
        <v>Shambler</v>
      </c>
      <c r="C542" s="196">
        <f t="shared" si="1"/>
        <v>1</v>
      </c>
      <c r="D542" s="21" t="s">
        <v>3804</v>
      </c>
      <c r="E542" s="21">
        <v>1.0</v>
      </c>
    </row>
    <row r="543">
      <c r="A543" s="191" t="str">
        <f>IFERROR(__xludf.DUMMYFUNCTION("""COMPUTED_VALUE"""),"Acolyte")</f>
        <v>Acolyte</v>
      </c>
      <c r="B543" s="196" t="str">
        <f>IFERROR(__xludf.DUMMYFUNCTION("""COMPUTED_VALUE"""),"Sunflower")</f>
        <v>Sunflower</v>
      </c>
      <c r="C543" s="196">
        <f t="shared" si="1"/>
        <v>1</v>
      </c>
      <c r="D543" s="21" t="s">
        <v>3805</v>
      </c>
      <c r="E543" s="21">
        <v>1.0</v>
      </c>
    </row>
    <row r="544">
      <c r="A544" s="191"/>
      <c r="B544" s="196" t="str">
        <f>IFERROR(__xludf.DUMMYFUNCTION("""COMPUTED_VALUE"""),"Tiger")</f>
        <v>Tiger</v>
      </c>
      <c r="C544" s="196">
        <f t="shared" si="1"/>
        <v>1</v>
      </c>
      <c r="D544" s="21" t="s">
        <v>3806</v>
      </c>
      <c r="E544" s="21">
        <v>1.0</v>
      </c>
    </row>
    <row r="545">
      <c r="A545" s="191"/>
      <c r="B545" s="196" t="str">
        <f>IFERROR(__xludf.DUMMYFUNCTION("""COMPUTED_VALUE"""),"Meekbone")</f>
        <v>Meekbone</v>
      </c>
      <c r="C545" s="196">
        <f t="shared" si="1"/>
        <v>1</v>
      </c>
      <c r="D545" s="21" t="s">
        <v>3807</v>
      </c>
      <c r="E545" s="21">
        <v>1.0</v>
      </c>
    </row>
    <row r="546">
      <c r="A546" s="191"/>
      <c r="B546" s="196" t="str">
        <f>IFERROR(__xludf.DUMMYFUNCTION("""COMPUTED_VALUE"""),"Soldier")</f>
        <v>Soldier</v>
      </c>
      <c r="C546" s="196">
        <f t="shared" si="1"/>
        <v>1</v>
      </c>
      <c r="D546" s="21" t="s">
        <v>3808</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3809</v>
      </c>
      <c r="E549" s="21">
        <v>1.0</v>
      </c>
    </row>
    <row r="550">
      <c r="A550" s="191"/>
      <c r="B550" s="196" t="str">
        <f>IFERROR(__xludf.DUMMYFUNCTION("""COMPUTED_VALUE"""),"Flytrap")</f>
        <v>Flytrap</v>
      </c>
      <c r="C550" s="196">
        <f t="shared" si="1"/>
        <v>1</v>
      </c>
      <c r="D550" s="21" t="s">
        <v>3810</v>
      </c>
      <c r="E550" s="21">
        <v>1.0</v>
      </c>
    </row>
    <row r="551">
      <c r="A551" s="191"/>
      <c r="B551" s="196" t="str">
        <f>IFERROR(__xludf.DUMMYFUNCTION("""COMPUTED_VALUE"""),"Arcane")</f>
        <v>Arcane</v>
      </c>
      <c r="C551" s="196">
        <f t="shared" si="1"/>
        <v>1</v>
      </c>
      <c r="D551" s="21" t="s">
        <v>3811</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3812</v>
      </c>
      <c r="E553" s="21">
        <v>1.0</v>
      </c>
    </row>
    <row r="554">
      <c r="A554" s="191"/>
      <c r="B554" s="196" t="str">
        <f>IFERROR(__xludf.DUMMYFUNCTION("""COMPUTED_VALUE"""),"Elder")</f>
        <v>Elder</v>
      </c>
      <c r="C554" s="196">
        <f t="shared" si="1"/>
        <v>1</v>
      </c>
      <c r="D554" s="21" t="s">
        <v>3813</v>
      </c>
      <c r="E554" s="21">
        <v>1.0</v>
      </c>
    </row>
    <row r="555">
      <c r="A555" s="191"/>
      <c r="B555" s="196" t="str">
        <f>IFERROR(__xludf.DUMMYFUNCTION("""COMPUTED_VALUE"""),"Grove")</f>
        <v>Grove</v>
      </c>
      <c r="C555" s="196">
        <f t="shared" si="1"/>
        <v>2</v>
      </c>
      <c r="D555" s="21" t="s">
        <v>3814</v>
      </c>
      <c r="E555" s="21">
        <v>1.0</v>
      </c>
    </row>
    <row r="556">
      <c r="A556" s="191"/>
      <c r="B556" s="196" t="str">
        <f>IFERROR(__xludf.DUMMYFUNCTION("""COMPUTED_VALUE"""),"Omenshadow")</f>
        <v>Omenshadow</v>
      </c>
      <c r="C556" s="196">
        <f t="shared" si="1"/>
        <v>1</v>
      </c>
      <c r="D556" s="21" t="s">
        <v>3815</v>
      </c>
      <c r="E556" s="21">
        <v>1.0</v>
      </c>
    </row>
    <row r="557">
      <c r="A557" s="191" t="str">
        <f>IFERROR(__xludf.DUMMYFUNCTION("""COMPUTED_VALUE"""),"Shardhorde")</f>
        <v>Shardhorde</v>
      </c>
      <c r="B557" s="196" t="str">
        <f>IFERROR(__xludf.DUMMYFUNCTION("""COMPUTED_VALUE"""),"Mantis")</f>
        <v>Mantis</v>
      </c>
      <c r="C557" s="196">
        <f t="shared" si="1"/>
        <v>1</v>
      </c>
      <c r="D557" s="21" t="s">
        <v>3816</v>
      </c>
      <c r="E557" s="21">
        <v>1.0</v>
      </c>
    </row>
    <row r="558">
      <c r="A558" s="191" t="str">
        <f>IFERROR(__xludf.DUMMYFUNCTION("""COMPUTED_VALUE"""),"Galewhelp")</f>
        <v>Galewhelp</v>
      </c>
      <c r="B558" s="196" t="str">
        <f>IFERROR(__xludf.DUMMYFUNCTION("""COMPUTED_VALUE"""),"Queen")</f>
        <v>Queen</v>
      </c>
      <c r="C558" s="196">
        <f t="shared" si="1"/>
        <v>2</v>
      </c>
      <c r="D558" s="21" t="s">
        <v>3817</v>
      </c>
      <c r="E558" s="21">
        <v>1.0</v>
      </c>
    </row>
    <row r="559">
      <c r="A559" s="191"/>
      <c r="B559" s="196" t="str">
        <f>IFERROR(__xludf.DUMMYFUNCTION("""COMPUTED_VALUE"""),"Purple")</f>
        <v>Purple</v>
      </c>
      <c r="C559" s="196">
        <f t="shared" si="1"/>
        <v>2</v>
      </c>
      <c r="D559" s="21" t="s">
        <v>3818</v>
      </c>
      <c r="E559" s="21">
        <v>1.0</v>
      </c>
    </row>
    <row r="560">
      <c r="A560" s="191"/>
      <c r="B560" s="196" t="str">
        <f>IFERROR(__xludf.DUMMYFUNCTION("""COMPUTED_VALUE"""),"Reborn")</f>
        <v>Reborn</v>
      </c>
      <c r="C560" s="196">
        <f t="shared" si="1"/>
        <v>1</v>
      </c>
      <c r="D560" s="21" t="s">
        <v>3819</v>
      </c>
      <c r="E560" s="21">
        <v>1.0</v>
      </c>
    </row>
    <row r="561">
      <c r="A561" s="191"/>
      <c r="B561" s="196" t="str">
        <f>IFERROR(__xludf.DUMMYFUNCTION("""COMPUTED_VALUE"""),"Stargazer")</f>
        <v>Stargazer</v>
      </c>
      <c r="C561" s="196">
        <f t="shared" si="1"/>
        <v>1</v>
      </c>
      <c r="D561" s="21" t="s">
        <v>3820</v>
      </c>
      <c r="E561" s="21">
        <v>1.0</v>
      </c>
    </row>
    <row r="562">
      <c r="A562" s="191" t="str">
        <f>IFERROR(__xludf.DUMMYFUNCTION("""COMPUTED_VALUE"""),"Amberlock")</f>
        <v>Amberlock</v>
      </c>
      <c r="B562" s="196" t="str">
        <f>IFERROR(__xludf.DUMMYFUNCTION("""COMPUTED_VALUE"""),"Relentless")</f>
        <v>Relentless</v>
      </c>
      <c r="C562" s="196">
        <f t="shared" si="1"/>
        <v>1</v>
      </c>
      <c r="D562" s="21" t="s">
        <v>3821</v>
      </c>
      <c r="E562" s="21">
        <v>1.0</v>
      </c>
    </row>
    <row r="563">
      <c r="A563" s="191" t="str">
        <f>IFERROR(__xludf.DUMMYFUNCTION("""COMPUTED_VALUE"""),"Dragonling")</f>
        <v>Dragonling</v>
      </c>
      <c r="B563" s="196" t="str">
        <f>IFERROR(__xludf.DUMMYFUNCTION("""COMPUTED_VALUE"""),"Runic")</f>
        <v>Runic</v>
      </c>
      <c r="C563" s="196">
        <f t="shared" si="1"/>
        <v>1</v>
      </c>
      <c r="D563" s="21" t="s">
        <v>3822</v>
      </c>
      <c r="E563" s="21">
        <v>1.0</v>
      </c>
    </row>
    <row r="564">
      <c r="A564" s="191"/>
      <c r="B564" s="196" t="str">
        <f>IFERROR(__xludf.DUMMYFUNCTION("""COMPUTED_VALUE"""),"Arachnid")</f>
        <v>Arachnid</v>
      </c>
      <c r="C564" s="196">
        <f t="shared" si="1"/>
        <v>1</v>
      </c>
      <c r="D564" s="21" t="s">
        <v>3823</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3824</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3825</v>
      </c>
      <c r="E568" s="21">
        <v>1.0</v>
      </c>
    </row>
    <row r="569">
      <c r="A569" s="191"/>
      <c r="B569" s="196" t="str">
        <f>IFERROR(__xludf.DUMMYFUNCTION("""COMPUTED_VALUE"""),"Fox")</f>
        <v>Fox</v>
      </c>
      <c r="C569" s="196">
        <f t="shared" si="1"/>
        <v>1</v>
      </c>
      <c r="D569" s="21" t="s">
        <v>3826</v>
      </c>
      <c r="E569" s="21">
        <v>1.0</v>
      </c>
    </row>
    <row r="570">
      <c r="A570" s="191"/>
      <c r="B570" s="196" t="str">
        <f>IFERROR(__xludf.DUMMYFUNCTION("""COMPUTED_VALUE"""),"Living")</f>
        <v>Living</v>
      </c>
      <c r="C570" s="196">
        <f t="shared" si="1"/>
        <v>1</v>
      </c>
      <c r="D570" s="21" t="s">
        <v>3827</v>
      </c>
      <c r="E570" s="21">
        <v>1.0</v>
      </c>
    </row>
    <row r="571">
      <c r="A571" s="191"/>
      <c r="B571" s="196" t="str">
        <f>IFERROR(__xludf.DUMMYFUNCTION("""COMPUTED_VALUE"""),"Thicket")</f>
        <v>Thicket</v>
      </c>
      <c r="C571" s="196">
        <f t="shared" si="1"/>
        <v>1</v>
      </c>
      <c r="D571" s="21" t="s">
        <v>3828</v>
      </c>
      <c r="E571" s="21">
        <v>1.0</v>
      </c>
    </row>
    <row r="572">
      <c r="A572" s="191" t="str">
        <f>IFERROR(__xludf.DUMMYFUNCTION("""COMPUTED_VALUE"""),"Dragonwind")</f>
        <v>Dragonwind</v>
      </c>
      <c r="B572" s="196" t="str">
        <f>IFERROR(__xludf.DUMMYFUNCTION("""COMPUTED_VALUE"""),"Shrouded")</f>
        <v>Shrouded</v>
      </c>
      <c r="C572" s="196">
        <f t="shared" si="1"/>
        <v>1</v>
      </c>
      <c r="D572" s="21" t="s">
        <v>3829</v>
      </c>
      <c r="E572" s="21">
        <v>1.0</v>
      </c>
    </row>
    <row r="573">
      <c r="A573" s="191" t="str">
        <f>IFERROR(__xludf.DUMMYFUNCTION("""COMPUTED_VALUE"""),"Harbinger")</f>
        <v>Harbinger</v>
      </c>
      <c r="B573" s="196" t="str">
        <f>IFERROR(__xludf.DUMMYFUNCTION("""COMPUTED_VALUE"""),"Advocate")</f>
        <v>Advocate</v>
      </c>
      <c r="C573" s="196">
        <f t="shared" si="1"/>
        <v>1</v>
      </c>
      <c r="D573" s="21" t="s">
        <v>3830</v>
      </c>
      <c r="E573" s="21">
        <v>1.0</v>
      </c>
    </row>
    <row r="574">
      <c r="A574" s="191"/>
      <c r="B574" s="196" t="str">
        <f>IFERROR(__xludf.DUMMYFUNCTION("""COMPUTED_VALUE"""),"Fiend")</f>
        <v>Fiend</v>
      </c>
      <c r="C574" s="196">
        <f t="shared" si="1"/>
        <v>1</v>
      </c>
      <c r="D574" s="21" t="s">
        <v>3831</v>
      </c>
      <c r="E574" s="21">
        <v>1.0</v>
      </c>
    </row>
    <row r="575">
      <c r="A575" s="191"/>
      <c r="B575" s="196" t="str">
        <f>IFERROR(__xludf.DUMMYFUNCTION("""COMPUTED_VALUE"""),"Invigorating")</f>
        <v>Invigorating</v>
      </c>
      <c r="C575" s="196">
        <f t="shared" si="1"/>
        <v>1</v>
      </c>
      <c r="D575" s="21" t="s">
        <v>3832</v>
      </c>
      <c r="E575" s="21">
        <v>1.0</v>
      </c>
    </row>
    <row r="576">
      <c r="A576" s="191"/>
      <c r="B576" s="196" t="str">
        <f>IFERROR(__xludf.DUMMYFUNCTION("""COMPUTED_VALUE"""),"Lotus")</f>
        <v>Lotus</v>
      </c>
      <c r="C576" s="196">
        <f t="shared" si="1"/>
        <v>1</v>
      </c>
      <c r="D576" s="21" t="s">
        <v>3833</v>
      </c>
      <c r="E576" s="21">
        <v>1.0</v>
      </c>
    </row>
    <row r="577">
      <c r="A577" s="191" t="str">
        <f>IFERROR(__xludf.DUMMYFUNCTION("""COMPUTED_VALUE"""),"Sparkwielder")</f>
        <v>Sparkwielder</v>
      </c>
      <c r="B577" s="196" t="str">
        <f>IFERROR(__xludf.DUMMYFUNCTION("""COMPUTED_VALUE"""),"Bloom")</f>
        <v>Bloom</v>
      </c>
      <c r="C577" s="196">
        <f t="shared" si="1"/>
        <v>1</v>
      </c>
      <c r="D577" s="21" t="s">
        <v>3834</v>
      </c>
      <c r="E577" s="21">
        <v>1.0</v>
      </c>
    </row>
    <row r="578">
      <c r="A578" s="191"/>
      <c r="B578" s="196" t="str">
        <f>IFERROR(__xludf.DUMMYFUNCTION("""COMPUTED_VALUE"""),"Photosynthaurus")</f>
        <v>Photosynthaurus</v>
      </c>
      <c r="C578" s="196">
        <f t="shared" si="1"/>
        <v>1</v>
      </c>
      <c r="D578" s="21" t="s">
        <v>3835</v>
      </c>
      <c r="E578" s="21">
        <v>1.0</v>
      </c>
    </row>
    <row r="579">
      <c r="A579" s="191"/>
      <c r="B579" s="196" t="str">
        <f>IFERROR(__xludf.DUMMYFUNCTION("""COMPUTED_VALUE"""),"Southern")</f>
        <v>Southern</v>
      </c>
      <c r="C579" s="196">
        <f t="shared" si="1"/>
        <v>1</v>
      </c>
      <c r="D579" s="21" t="s">
        <v>3836</v>
      </c>
      <c r="E579" s="21">
        <v>1.0</v>
      </c>
    </row>
    <row r="580">
      <c r="A580" s="191"/>
      <c r="B580" s="196" t="str">
        <f>IFERROR(__xludf.DUMMYFUNCTION("""COMPUTED_VALUE"""),"Reach")</f>
        <v>Reach</v>
      </c>
      <c r="C580" s="196">
        <f t="shared" si="1"/>
        <v>1</v>
      </c>
      <c r="D580" s="21" t="s">
        <v>3837</v>
      </c>
      <c r="E580" s="21">
        <v>1.0</v>
      </c>
    </row>
    <row r="581">
      <c r="A581" s="191"/>
      <c r="B581" s="196" t="str">
        <f>IFERROR(__xludf.DUMMYFUNCTION("""COMPUTED_VALUE"""),"Bulwark")</f>
        <v>Bulwark</v>
      </c>
      <c r="C581" s="196">
        <f t="shared" si="1"/>
        <v>1</v>
      </c>
      <c r="D581" s="21" t="s">
        <v>3838</v>
      </c>
      <c r="E581" s="21">
        <v>1.0</v>
      </c>
    </row>
    <row r="582">
      <c r="A582" s="191" t="str">
        <f>IFERROR(__xludf.DUMMYFUNCTION("""COMPUTED_VALUE"""),"Gashopper")</f>
        <v>Gashopper</v>
      </c>
      <c r="B582" s="196" t="str">
        <f>IFERROR(__xludf.DUMMYFUNCTION("""COMPUTED_VALUE"""),"Thoughtfeaster")</f>
        <v>Thoughtfeaster</v>
      </c>
      <c r="C582" s="196">
        <f t="shared" si="1"/>
        <v>1</v>
      </c>
      <c r="D582" s="21" t="s">
        <v>3839</v>
      </c>
      <c r="E582" s="21">
        <v>1.0</v>
      </c>
    </row>
    <row r="583">
      <c r="A583" s="191"/>
      <c r="B583" s="196" t="str">
        <f>IFERROR(__xludf.DUMMYFUNCTION("""COMPUTED_VALUE"""),"Tombstone")</f>
        <v>Tombstone</v>
      </c>
      <c r="C583" s="196">
        <f t="shared" si="1"/>
        <v>1</v>
      </c>
      <c r="D583" s="21" t="s">
        <v>3840</v>
      </c>
      <c r="E583" s="21">
        <v>1.0</v>
      </c>
    </row>
    <row r="584">
      <c r="A584" s="191"/>
      <c r="B584" s="196" t="str">
        <f>IFERROR(__xludf.DUMMYFUNCTION("""COMPUTED_VALUE"""),"Umbral")</f>
        <v>Umbral</v>
      </c>
      <c r="C584" s="196">
        <f t="shared" si="1"/>
        <v>1</v>
      </c>
      <c r="D584" s="21" t="s">
        <v>3841</v>
      </c>
      <c r="E584" s="21">
        <v>1.0</v>
      </c>
    </row>
    <row r="585">
      <c r="A585" s="191"/>
      <c r="B585" s="196" t="str">
        <f>IFERROR(__xludf.DUMMYFUNCTION("""COMPUTED_VALUE"""),"Voidkiss")</f>
        <v>Voidkiss</v>
      </c>
      <c r="C585" s="196">
        <f t="shared" si="1"/>
        <v>1</v>
      </c>
      <c r="D585" s="21" t="s">
        <v>3842</v>
      </c>
      <c r="E585" s="21">
        <v>1.0</v>
      </c>
    </row>
    <row r="586">
      <c r="A586" s="191"/>
      <c r="B586" s="196" t="str">
        <f>IFERROR(__xludf.DUMMYFUNCTION("""COMPUTED_VALUE"""),"Siren")</f>
        <v>Siren</v>
      </c>
      <c r="C586" s="196">
        <f t="shared" si="1"/>
        <v>1</v>
      </c>
      <c r="D586" s="21" t="s">
        <v>3843</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3844</v>
      </c>
      <c r="E588" s="21">
        <v>1.0</v>
      </c>
    </row>
    <row r="589">
      <c r="A589" s="191"/>
      <c r="B589" s="196" t="str">
        <f>IFERROR(__xludf.DUMMYFUNCTION("""COMPUTED_VALUE"""),"Doctor")</f>
        <v>Doctor</v>
      </c>
      <c r="C589" s="196">
        <f t="shared" si="1"/>
        <v>1</v>
      </c>
      <c r="D589" s="21" t="s">
        <v>3845</v>
      </c>
      <c r="E589" s="21">
        <v>1.0</v>
      </c>
    </row>
    <row r="590">
      <c r="A590" s="191"/>
      <c r="B590" s="196" t="str">
        <f>IFERROR(__xludf.DUMMYFUNCTION("""COMPUTED_VALUE"""),"Whispering")</f>
        <v>Whispering</v>
      </c>
      <c r="C590" s="196">
        <f t="shared" si="1"/>
        <v>1</v>
      </c>
      <c r="D590" s="21" t="s">
        <v>3846</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3847</v>
      </c>
      <c r="E592" s="21">
        <v>1.0</v>
      </c>
    </row>
    <row r="593">
      <c r="A593" s="191"/>
      <c r="B593" s="196" t="str">
        <f>IFERROR(__xludf.DUMMYFUNCTION("""COMPUTED_VALUE"""),"Vines")</f>
        <v>Vines</v>
      </c>
      <c r="C593" s="196">
        <f t="shared" si="1"/>
        <v>1</v>
      </c>
      <c r="D593" s="21" t="s">
        <v>3848</v>
      </c>
      <c r="E593" s="21">
        <v>1.0</v>
      </c>
    </row>
    <row r="594">
      <c r="A594" s="191"/>
      <c r="B594" s="196" t="str">
        <f>IFERROR(__xludf.DUMMYFUNCTION("""COMPUTED_VALUE"""),"Heathborn")</f>
        <v>Heathborn</v>
      </c>
      <c r="C594" s="196">
        <f t="shared" si="1"/>
        <v>1</v>
      </c>
      <c r="D594" s="21" t="s">
        <v>3849</v>
      </c>
      <c r="E594" s="21">
        <v>1.0</v>
      </c>
    </row>
    <row r="595">
      <c r="A595" s="191"/>
      <c r="B595" s="196" t="str">
        <f>IFERROR(__xludf.DUMMYFUNCTION("""COMPUTED_VALUE"""),"Protector")</f>
        <v>Protector</v>
      </c>
      <c r="C595" s="196">
        <f t="shared" si="1"/>
        <v>1</v>
      </c>
      <c r="D595" s="21" t="s">
        <v>3850</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3851</v>
      </c>
      <c r="E597" s="21">
        <v>1.0</v>
      </c>
    </row>
    <row r="598">
      <c r="A598" s="191" t="str">
        <f>IFERROR(__xludf.DUMMYFUNCTION("""COMPUTED_VALUE"""),"Horn")</f>
        <v>Horn</v>
      </c>
      <c r="B598" s="196" t="str">
        <f>IFERROR(__xludf.DUMMYFUNCTION("""COMPUTED_VALUE"""),"Glutton")</f>
        <v>Glutton</v>
      </c>
      <c r="C598" s="196">
        <f t="shared" si="1"/>
        <v>1</v>
      </c>
      <c r="D598" s="21" t="s">
        <v>3852</v>
      </c>
      <c r="E598" s="21">
        <v>1.0</v>
      </c>
    </row>
    <row r="599">
      <c r="A599" s="191"/>
      <c r="B599" s="196" t="str">
        <f>IFERROR(__xludf.DUMMYFUNCTION("""COMPUTED_VALUE"""),"Crystalline")</f>
        <v>Crystalline</v>
      </c>
      <c r="C599" s="196">
        <f t="shared" si="1"/>
        <v>1</v>
      </c>
      <c r="D599" s="21" t="s">
        <v>3853</v>
      </c>
      <c r="E599" s="21">
        <v>1.0</v>
      </c>
    </row>
    <row r="600">
      <c r="A600" s="191"/>
      <c r="B600" s="196" t="str">
        <f>IFERROR(__xludf.DUMMYFUNCTION("""COMPUTED_VALUE"""),"Parasite")</f>
        <v>Parasite</v>
      </c>
      <c r="C600" s="196">
        <f t="shared" si="1"/>
        <v>1</v>
      </c>
      <c r="D600" s="21" t="s">
        <v>3854</v>
      </c>
      <c r="E600" s="21">
        <v>1.0</v>
      </c>
    </row>
    <row r="601">
      <c r="A601" s="191"/>
      <c r="B601" s="196" t="str">
        <f>IFERROR(__xludf.DUMMYFUNCTION("""COMPUTED_VALUE"""),"Fortune's")</f>
        <v>Fortune's</v>
      </c>
      <c r="C601" s="196">
        <f t="shared" si="1"/>
        <v>1</v>
      </c>
      <c r="D601" s="21" t="s">
        <v>3855</v>
      </c>
      <c r="E601" s="21">
        <v>1.0</v>
      </c>
    </row>
    <row r="602">
      <c r="A602" s="191" t="str">
        <f>IFERROR(__xludf.DUMMYFUNCTION("""COMPUTED_VALUE"""),"Glinteye")</f>
        <v>Glinteye</v>
      </c>
      <c r="B602" s="196" t="str">
        <f>IFERROR(__xludf.DUMMYFUNCTION("""COMPUTED_VALUE"""),"Favorite")</f>
        <v>Favorite</v>
      </c>
      <c r="C602" s="196">
        <f t="shared" si="1"/>
        <v>1</v>
      </c>
      <c r="D602" s="21" t="s">
        <v>3856</v>
      </c>
      <c r="E602" s="21">
        <v>1.0</v>
      </c>
    </row>
    <row r="603">
      <c r="A603" s="191" t="str">
        <f>IFERROR(__xludf.DUMMYFUNCTION("""COMPUTED_VALUE"""),"Hoarder")</f>
        <v>Hoarder</v>
      </c>
      <c r="B603" s="196" t="str">
        <f>IFERROR(__xludf.DUMMYFUNCTION("""COMPUTED_VALUE"""),"Gigantic")</f>
        <v>Gigantic</v>
      </c>
      <c r="C603" s="196">
        <f t="shared" si="1"/>
        <v>1</v>
      </c>
      <c r="D603" s="21" t="s">
        <v>3857</v>
      </c>
      <c r="E603" s="21">
        <v>1.0</v>
      </c>
    </row>
    <row r="604">
      <c r="A604" s="191"/>
      <c r="B604" s="196" t="str">
        <f>IFERROR(__xludf.DUMMYFUNCTION("""COMPUTED_VALUE"""),"Terrormaw")</f>
        <v>Terrormaw</v>
      </c>
      <c r="C604" s="196">
        <f t="shared" si="1"/>
        <v>1</v>
      </c>
      <c r="D604" s="21" t="s">
        <v>3858</v>
      </c>
      <c r="E604" s="21">
        <v>1.0</v>
      </c>
    </row>
    <row r="605">
      <c r="A605" s="191"/>
      <c r="B605" s="196" t="str">
        <f>IFERROR(__xludf.DUMMYFUNCTION("""COMPUTED_VALUE"""),"Null")</f>
        <v>Null</v>
      </c>
      <c r="C605" s="196">
        <f t="shared" si="1"/>
        <v>1</v>
      </c>
      <c r="D605" s="21" t="s">
        <v>3859</v>
      </c>
      <c r="E605" s="21">
        <v>1.0</v>
      </c>
    </row>
    <row r="606">
      <c r="A606" s="191"/>
      <c r="B606" s="196" t="str">
        <f>IFERROR(__xludf.DUMMYFUNCTION("""COMPUTED_VALUE"""),"Ghost")</f>
        <v>Ghost</v>
      </c>
      <c r="C606" s="196">
        <f t="shared" si="1"/>
        <v>1</v>
      </c>
      <c r="D606" s="21" t="s">
        <v>3860</v>
      </c>
      <c r="E606" s="21">
        <v>1.0</v>
      </c>
    </row>
    <row r="607">
      <c r="A607" s="191" t="str">
        <f>IFERROR(__xludf.DUMMYFUNCTION("""COMPUTED_VALUE"""),"The")</f>
        <v>The</v>
      </c>
      <c r="B607" s="196" t="str">
        <f>IFERROR(__xludf.DUMMYFUNCTION("""COMPUTED_VALUE"""),"Bear")</f>
        <v>Bear</v>
      </c>
      <c r="C607" s="196">
        <f t="shared" si="1"/>
        <v>1</v>
      </c>
      <c r="D607" s="21" t="s">
        <v>3861</v>
      </c>
      <c r="E607" s="21">
        <v>1.0</v>
      </c>
    </row>
    <row r="608">
      <c r="A608" s="191" t="str">
        <f>IFERROR(__xludf.DUMMYFUNCTION("""COMPUTED_VALUE"""),"Culling")</f>
        <v>Culling</v>
      </c>
      <c r="B608" s="196" t="str">
        <f>IFERROR(__xludf.DUMMYFUNCTION("""COMPUTED_VALUE"""),"Cub")</f>
        <v>Cub</v>
      </c>
      <c r="C608" s="196">
        <f t="shared" si="1"/>
        <v>1</v>
      </c>
      <c r="D608" s="21" t="s">
        <v>3862</v>
      </c>
      <c r="E608" s="21">
        <v>1.0</v>
      </c>
    </row>
    <row r="609">
      <c r="A609" s="191" t="str">
        <f>IFERROR(__xludf.DUMMYFUNCTION("""COMPUTED_VALUE"""),"Claw")</f>
        <v>Claw</v>
      </c>
      <c r="B609" s="196" t="str">
        <f>IFERROR(__xludf.DUMMYFUNCTION("""COMPUTED_VALUE"""),"Necroconut")</f>
        <v>Necroconut</v>
      </c>
      <c r="C609" s="196">
        <f t="shared" si="1"/>
        <v>1</v>
      </c>
      <c r="D609" s="21" t="s">
        <v>3863</v>
      </c>
      <c r="E609" s="21">
        <v>1.0</v>
      </c>
    </row>
    <row r="610">
      <c r="A610" s="191"/>
      <c r="B610" s="196" t="str">
        <f>IFERROR(__xludf.DUMMYFUNCTION("""COMPUTED_VALUE"""),"Crab")</f>
        <v>Crab</v>
      </c>
      <c r="C610" s="196">
        <f t="shared" si="1"/>
        <v>1</v>
      </c>
      <c r="D610" s="21" t="s">
        <v>3864</v>
      </c>
      <c r="E610" s="21">
        <v>1.0</v>
      </c>
    </row>
    <row r="611">
      <c r="A611" s="191"/>
      <c r="B611" s="196" t="str">
        <f>IFERROR(__xludf.DUMMYFUNCTION("""COMPUTED_VALUE"""),"Rotting")</f>
        <v>Rotting</v>
      </c>
      <c r="C611" s="196">
        <f t="shared" si="1"/>
        <v>1</v>
      </c>
      <c r="D611" s="21" t="s">
        <v>3865</v>
      </c>
      <c r="E611" s="21">
        <v>1.0</v>
      </c>
    </row>
    <row r="612">
      <c r="A612" s="191" t="str">
        <f>IFERROR(__xludf.DUMMYFUNCTION("""COMPUTED_VALUE"""),"Thunderfox")</f>
        <v>Thunderfox</v>
      </c>
      <c r="B612" s="196" t="str">
        <f>IFERROR(__xludf.DUMMYFUNCTION("""COMPUTED_VALUE"""),"Alicorn")</f>
        <v>Alicorn</v>
      </c>
      <c r="C612" s="196">
        <f t="shared" si="1"/>
        <v>1</v>
      </c>
      <c r="D612" s="21" t="s">
        <v>3866</v>
      </c>
      <c r="E612" s="21">
        <v>1.0</v>
      </c>
    </row>
    <row r="613">
      <c r="A613" s="191"/>
      <c r="B613" s="196" t="str">
        <f>IFERROR(__xludf.DUMMYFUNCTION("""COMPUTED_VALUE"""),"Initiate")</f>
        <v>Initiate</v>
      </c>
      <c r="C613" s="196">
        <f t="shared" si="1"/>
        <v>1</v>
      </c>
      <c r="D613" s="21" t="s">
        <v>3867</v>
      </c>
      <c r="E613" s="21">
        <v>1.0</v>
      </c>
    </row>
    <row r="614">
      <c r="A614" s="191"/>
      <c r="B614" s="196" t="str">
        <f>IFERROR(__xludf.DUMMYFUNCTION("""COMPUTED_VALUE"""),"Cryptroach")</f>
        <v>Cryptroach</v>
      </c>
      <c r="C614" s="196">
        <f t="shared" si="1"/>
        <v>1</v>
      </c>
      <c r="D614" s="21" t="s">
        <v>3868</v>
      </c>
      <c r="E614" s="21">
        <v>1.0</v>
      </c>
    </row>
    <row r="615">
      <c r="A615" s="191"/>
      <c r="B615" s="196" t="str">
        <f>IFERROR(__xludf.DUMMYFUNCTION("""COMPUTED_VALUE"""),"Abyssal")</f>
        <v>Abyssal</v>
      </c>
      <c r="C615" s="196">
        <f t="shared" si="1"/>
        <v>1</v>
      </c>
      <c r="D615" s="21" t="s">
        <v>3869</v>
      </c>
      <c r="E615" s="21">
        <v>1.0</v>
      </c>
    </row>
    <row r="616">
      <c r="A616" s="191"/>
      <c r="B616" s="196" t="str">
        <f>IFERROR(__xludf.DUMMYFUNCTION("""COMPUTED_VALUE"""),"Silencer")</f>
        <v>Silencer</v>
      </c>
      <c r="C616" s="196">
        <f t="shared" si="1"/>
        <v>1</v>
      </c>
      <c r="D616" s="21" t="s">
        <v>3870</v>
      </c>
      <c r="E616" s="21">
        <v>1.0</v>
      </c>
    </row>
    <row r="617">
      <c r="A617" s="191" t="str">
        <f>IFERROR(__xludf.DUMMYFUNCTION("""COMPUTED_VALUE"""),"Raijin's")</f>
        <v>Raijin's</v>
      </c>
      <c r="B617" s="196" t="str">
        <f>IFERROR(__xludf.DUMMYFUNCTION("""COMPUTED_VALUE"""),"Blightcoven")</f>
        <v>Blightcoven</v>
      </c>
      <c r="C617" s="196">
        <f t="shared" si="1"/>
        <v>1</v>
      </c>
      <c r="D617" s="21" t="s">
        <v>3871</v>
      </c>
      <c r="E617" s="21">
        <v>1.0</v>
      </c>
    </row>
    <row r="618">
      <c r="A618" s="191" t="str">
        <f>IFERROR(__xludf.DUMMYFUNCTION("""COMPUTED_VALUE"""),"Familiar")</f>
        <v>Familiar</v>
      </c>
      <c r="B618" s="196" t="str">
        <f>IFERROR(__xludf.DUMMYFUNCTION("""COMPUTED_VALUE"""),"Puppeteer")</f>
        <v>Puppeteer</v>
      </c>
      <c r="C618" s="196">
        <f t="shared" si="1"/>
        <v>1</v>
      </c>
      <c r="D618" s="21" t="s">
        <v>3872</v>
      </c>
      <c r="E618" s="21">
        <v>1.0</v>
      </c>
    </row>
    <row r="619">
      <c r="A619" s="191"/>
      <c r="B619" s="196" t="str">
        <f>IFERROR(__xludf.DUMMYFUNCTION("""COMPUTED_VALUE"""),"Ambassador")</f>
        <v>Ambassador</v>
      </c>
      <c r="C619" s="196">
        <f t="shared" si="1"/>
        <v>1</v>
      </c>
      <c r="D619" s="21" t="s">
        <v>3873</v>
      </c>
      <c r="E619" s="21">
        <v>1.0</v>
      </c>
    </row>
    <row r="620">
      <c r="A620" s="191"/>
      <c r="B620" s="196" t="str">
        <f>IFERROR(__xludf.DUMMYFUNCTION("""COMPUTED_VALUE"""),"Emissary")</f>
        <v>Emissary</v>
      </c>
      <c r="C620" s="196">
        <f t="shared" si="1"/>
        <v>1</v>
      </c>
      <c r="D620" s="21" t="s">
        <v>3874</v>
      </c>
      <c r="E620" s="21">
        <v>1.0</v>
      </c>
    </row>
    <row r="621">
      <c r="A621" s="191"/>
      <c r="B621" s="196" t="str">
        <f>IFERROR(__xludf.DUMMYFUNCTION("""COMPUTED_VALUE"""),"Darkness")</f>
        <v>Darkness</v>
      </c>
      <c r="C621" s="196">
        <f t="shared" si="1"/>
        <v>1</v>
      </c>
      <c r="D621" s="21" t="s">
        <v>3875</v>
      </c>
      <c r="E621" s="21">
        <v>1.0</v>
      </c>
    </row>
    <row r="622">
      <c r="A622" s="191" t="str">
        <f>IFERROR(__xludf.DUMMYFUNCTION("""COMPUTED_VALUE"""),"Twin")</f>
        <v>Twin</v>
      </c>
      <c r="B622" s="196" t="str">
        <f>IFERROR(__xludf.DUMMYFUNCTION("""COMPUTED_VALUE"""),"Chronicler")</f>
        <v>Chronicler</v>
      </c>
      <c r="C622" s="196">
        <f t="shared" si="1"/>
        <v>1</v>
      </c>
      <c r="D622" s="21" t="s">
        <v>3876</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3877</v>
      </c>
      <c r="E624" s="21">
        <v>1.0</v>
      </c>
    </row>
    <row r="625">
      <c r="A625" s="191"/>
      <c r="B625" s="196" t="str">
        <f>IFERROR(__xludf.DUMMYFUNCTION("""COMPUTED_VALUE"""),"Corruptor")</f>
        <v>Corruptor</v>
      </c>
      <c r="C625" s="196">
        <f t="shared" si="1"/>
        <v>1</v>
      </c>
      <c r="D625" s="21" t="s">
        <v>3878</v>
      </c>
      <c r="E625" s="21">
        <v>1.0</v>
      </c>
    </row>
    <row r="626">
      <c r="A626" s="191"/>
      <c r="B626" s="196" t="str">
        <f>IFERROR(__xludf.DUMMYFUNCTION("""COMPUTED_VALUE"""),"Ghoulflesh")</f>
        <v>Ghoulflesh</v>
      </c>
      <c r="C626" s="196">
        <f t="shared" si="1"/>
        <v>1</v>
      </c>
      <c r="D626" s="21" t="s">
        <v>3879</v>
      </c>
      <c r="E626" s="21">
        <v>1.0</v>
      </c>
    </row>
    <row r="627">
      <c r="A627" s="191" t="str">
        <f>IFERROR(__xludf.DUMMYFUNCTION("""COMPUTED_VALUE"""),"Vengeful")</f>
        <v>Vengeful</v>
      </c>
      <c r="B627" s="196" t="str">
        <f>IFERROR(__xludf.DUMMYFUNCTION("""COMPUTED_VALUE"""),"Devourer")</f>
        <v>Devourer</v>
      </c>
      <c r="C627" s="196">
        <f t="shared" si="1"/>
        <v>1</v>
      </c>
      <c r="D627" s="21" t="s">
        <v>3880</v>
      </c>
      <c r="E627" s="21">
        <v>1.0</v>
      </c>
    </row>
    <row r="628">
      <c r="A628" s="191" t="str">
        <f>IFERROR(__xludf.DUMMYFUNCTION("""COMPUTED_VALUE"""),"Gust")</f>
        <v>Gust</v>
      </c>
      <c r="B628" s="196" t="str">
        <f>IFERROR(__xludf.DUMMYFUNCTION("""COMPUTED_VALUE"""),"Grinning")</f>
        <v>Grinning</v>
      </c>
      <c r="C628" s="196">
        <f t="shared" si="1"/>
        <v>1</v>
      </c>
      <c r="D628" s="21" t="s">
        <v>3881</v>
      </c>
      <c r="E628" s="21">
        <v>1.0</v>
      </c>
    </row>
    <row r="629">
      <c r="A629" s="191"/>
      <c r="B629" s="196" t="str">
        <f>IFERROR(__xludf.DUMMYFUNCTION("""COMPUTED_VALUE"""),"Amphora")</f>
        <v>Amphora</v>
      </c>
      <c r="C629" s="196">
        <f t="shared" si="1"/>
        <v>1</v>
      </c>
      <c r="D629" s="21" t="s">
        <v>3882</v>
      </c>
      <c r="E629" s="21">
        <v>1.0</v>
      </c>
    </row>
    <row r="630">
      <c r="A630" s="191"/>
      <c r="B630" s="196" t="str">
        <f>IFERROR(__xludf.DUMMYFUNCTION("""COMPUTED_VALUE"""),"Intrusive")</f>
        <v>Intrusive</v>
      </c>
      <c r="C630" s="196">
        <f t="shared" si="1"/>
        <v>1</v>
      </c>
      <c r="D630" s="21" t="s">
        <v>3883</v>
      </c>
      <c r="E630" s="21">
        <v>1.0</v>
      </c>
    </row>
    <row r="631">
      <c r="A631" s="191"/>
      <c r="B631" s="196" t="str">
        <f>IFERROR(__xludf.DUMMYFUNCTION("""COMPUTED_VALUE"""),"Advisor")</f>
        <v>Advisor</v>
      </c>
      <c r="C631" s="196">
        <f t="shared" si="1"/>
        <v>1</v>
      </c>
      <c r="D631" s="21" t="s">
        <v>3884</v>
      </c>
      <c r="E631" s="21">
        <v>1.0</v>
      </c>
    </row>
    <row r="632">
      <c r="A632" s="191" t="str">
        <f>IFERROR(__xludf.DUMMYFUNCTION("""COMPUTED_VALUE"""),"Runecursed")</f>
        <v>Runecursed</v>
      </c>
      <c r="B632" s="196" t="str">
        <f>IFERROR(__xludf.DUMMYFUNCTION("""COMPUTED_VALUE"""),"Heaven")</f>
        <v>Heaven</v>
      </c>
      <c r="C632" s="196">
        <f t="shared" si="1"/>
        <v>1</v>
      </c>
      <c r="D632" s="21" t="s">
        <v>3885</v>
      </c>
      <c r="E632" s="21">
        <v>1.0</v>
      </c>
    </row>
    <row r="633">
      <c r="A633" s="191" t="str">
        <f>IFERROR(__xludf.DUMMYFUNCTION("""COMPUTED_VALUE"""),"Wyvern")</f>
        <v>Wyvern</v>
      </c>
      <c r="B633" s="196" t="str">
        <f>IFERROR(__xludf.DUMMYFUNCTION("""COMPUTED_VALUE"""),"Pestilence")</f>
        <v>Pestilence</v>
      </c>
      <c r="C633" s="196">
        <f t="shared" si="1"/>
        <v>1</v>
      </c>
      <c r="D633" s="21" t="s">
        <v>3886</v>
      </c>
      <c r="E633" s="21">
        <v>1.0</v>
      </c>
    </row>
    <row r="634">
      <c r="A634" s="191"/>
      <c r="B634" s="196" t="str">
        <f>IFERROR(__xludf.DUMMYFUNCTION("""COMPUTED_VALUE"""),"Haze")</f>
        <v>Haze</v>
      </c>
      <c r="C634" s="196">
        <f t="shared" si="1"/>
        <v>1</v>
      </c>
      <c r="D634" s="21" t="s">
        <v>3887</v>
      </c>
      <c r="E634" s="21">
        <v>1.0</v>
      </c>
    </row>
    <row r="635">
      <c r="A635" s="191"/>
      <c r="B635" s="196" t="str">
        <f>IFERROR(__xludf.DUMMYFUNCTION("""COMPUTED_VALUE"""),"Lamp")</f>
        <v>Lamp</v>
      </c>
      <c r="C635" s="196">
        <f t="shared" si="1"/>
        <v>1</v>
      </c>
      <c r="D635" s="21" t="s">
        <v>3888</v>
      </c>
      <c r="E635" s="21">
        <v>1.0</v>
      </c>
    </row>
    <row r="636">
      <c r="A636" s="191"/>
      <c r="B636" s="196" t="str">
        <f>IFERROR(__xludf.DUMMYFUNCTION("""COMPUTED_VALUE"""),"Oblivion")</f>
        <v>Oblivion</v>
      </c>
      <c r="C636" s="196">
        <f t="shared" si="1"/>
        <v>1</v>
      </c>
      <c r="D636" s="21" t="s">
        <v>3889</v>
      </c>
      <c r="E636" s="21">
        <v>1.0</v>
      </c>
    </row>
    <row r="637">
      <c r="A637" s="191" t="str">
        <f>IFERROR(__xludf.DUMMYFUNCTION("""COMPUTED_VALUE"""),"Skulloath")</f>
        <v>Skulloath</v>
      </c>
      <c r="B637" s="196" t="str">
        <f>IFERROR(__xludf.DUMMYFUNCTION("""COMPUTED_VALUE"""),"Rejuvenating")</f>
        <v>Rejuvenating</v>
      </c>
      <c r="C637" s="196">
        <f t="shared" si="1"/>
        <v>1</v>
      </c>
      <c r="D637" s="21" t="s">
        <v>3890</v>
      </c>
      <c r="E637" s="21">
        <v>1.0</v>
      </c>
    </row>
    <row r="638">
      <c r="A638" s="191" t="str">
        <f>IFERROR(__xludf.DUMMYFUNCTION("""COMPUTED_VALUE"""),"Lootclaimer")</f>
        <v>Lootclaimer</v>
      </c>
      <c r="B638" s="196" t="str">
        <f>IFERROR(__xludf.DUMMYFUNCTION("""COMPUTED_VALUE"""),"Blinking")</f>
        <v>Blinking</v>
      </c>
      <c r="C638" s="196">
        <f t="shared" si="1"/>
        <v>1</v>
      </c>
      <c r="D638" s="21" t="s">
        <v>3891</v>
      </c>
      <c r="E638" s="21">
        <v>1.0</v>
      </c>
    </row>
    <row r="639">
      <c r="A639" s="191"/>
      <c r="B639" s="196" t="str">
        <f>IFERROR(__xludf.DUMMYFUNCTION("""COMPUTED_VALUE"""),"Onyxion")</f>
        <v>Onyxion</v>
      </c>
      <c r="C639" s="196">
        <f t="shared" si="1"/>
        <v>1</v>
      </c>
      <c r="D639" s="21" t="s">
        <v>3892</v>
      </c>
      <c r="E639" s="21">
        <v>1.0</v>
      </c>
    </row>
    <row r="640">
      <c r="A640" s="191"/>
      <c r="B640" s="196" t="str">
        <f>IFERROR(__xludf.DUMMYFUNCTION("""COMPUTED_VALUE"""),"Thalis")</f>
        <v>Thalis</v>
      </c>
      <c r="C640" s="196">
        <f t="shared" si="1"/>
        <v>1</v>
      </c>
      <c r="D640" s="21" t="s">
        <v>3893</v>
      </c>
      <c r="E640" s="21">
        <v>1.0</v>
      </c>
    </row>
    <row r="641">
      <c r="A641" s="191"/>
      <c r="B641" s="196" t="str">
        <f>IFERROR(__xludf.DUMMYFUNCTION("""COMPUTED_VALUE"""),"Fuming")</f>
        <v>Fuming</v>
      </c>
      <c r="C641" s="196">
        <f t="shared" si="1"/>
        <v>1</v>
      </c>
      <c r="D641" s="21" t="s">
        <v>3894</v>
      </c>
      <c r="E641" s="21">
        <v>1.0</v>
      </c>
    </row>
    <row r="642">
      <c r="A642" s="191" t="str">
        <f>IFERROR(__xludf.DUMMYFUNCTION("""COMPUTED_VALUE"""),"Spell")</f>
        <v>Spell</v>
      </c>
      <c r="B642" s="196" t="str">
        <f>IFERROR(__xludf.DUMMYFUNCTION("""COMPUTED_VALUE"""),"Fukuisaur")</f>
        <v>Fukuisaur</v>
      </c>
      <c r="C642" s="196">
        <f t="shared" si="1"/>
        <v>1</v>
      </c>
      <c r="D642" s="21" t="s">
        <v>3895</v>
      </c>
      <c r="E642" s="21">
        <v>1.0</v>
      </c>
    </row>
    <row r="643">
      <c r="A643" s="191" t="str">
        <f>IFERROR(__xludf.DUMMYFUNCTION("""COMPUTED_VALUE"""),"Cat")</f>
        <v>Cat</v>
      </c>
      <c r="B643" s="196" t="str">
        <f>IFERROR(__xludf.DUMMYFUNCTION("""COMPUTED_VALUE"""),"Spreading")</f>
        <v>Spreading</v>
      </c>
      <c r="C643" s="196">
        <f t="shared" si="1"/>
        <v>1</v>
      </c>
      <c r="D643" s="21" t="s">
        <v>3896</v>
      </c>
      <c r="E643" s="21">
        <v>1.0</v>
      </c>
    </row>
    <row r="644">
      <c r="A644" s="191"/>
      <c r="B644" s="196" t="str">
        <f>IFERROR(__xludf.DUMMYFUNCTION("""COMPUTED_VALUE"""),"Spore")</f>
        <v>Spore</v>
      </c>
      <c r="C644" s="196">
        <f t="shared" si="1"/>
        <v>1</v>
      </c>
      <c r="D644" s="21" t="s">
        <v>3897</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3898</v>
      </c>
      <c r="E646" s="21">
        <v>1.0</v>
      </c>
    </row>
    <row r="647">
      <c r="A647" s="191" t="str">
        <f>IFERROR(__xludf.DUMMYFUNCTION("""COMPUTED_VALUE"""),"Vermillion")</f>
        <v>Vermillion</v>
      </c>
      <c r="B647" s="196" t="str">
        <f>IFERROR(__xludf.DUMMYFUNCTION("""COMPUTED_VALUE"""),"Watcher")</f>
        <v>Watcher</v>
      </c>
      <c r="C647" s="196">
        <f t="shared" si="1"/>
        <v>1</v>
      </c>
      <c r="D647" s="21" t="s">
        <v>3899</v>
      </c>
      <c r="E647" s="21">
        <v>1.0</v>
      </c>
    </row>
    <row r="648">
      <c r="A648" s="191" t="str">
        <f>IFERROR(__xludf.DUMMYFUNCTION("""COMPUTED_VALUE"""),"Firebird")</f>
        <v>Firebird</v>
      </c>
      <c r="B648" s="196" t="str">
        <f>IFERROR(__xludf.DUMMYFUNCTION("""COMPUTED_VALUE"""),"Luring")</f>
        <v>Luring</v>
      </c>
      <c r="C648" s="196">
        <f t="shared" si="1"/>
        <v>1</v>
      </c>
      <c r="D648" s="21" t="s">
        <v>3900</v>
      </c>
      <c r="E648" s="21">
        <v>1.0</v>
      </c>
    </row>
    <row r="649">
      <c r="A649" s="191"/>
      <c r="B649" s="196" t="str">
        <f>IFERROR(__xludf.DUMMYFUNCTION("""COMPUTED_VALUE"""),"Flametooth")</f>
        <v>Flametooth</v>
      </c>
      <c r="C649" s="196">
        <f t="shared" si="1"/>
        <v>1</v>
      </c>
      <c r="D649" s="21" t="s">
        <v>3901</v>
      </c>
      <c r="E649" s="21">
        <v>1.0</v>
      </c>
    </row>
    <row r="650">
      <c r="A650" s="191"/>
      <c r="B650" s="196" t="str">
        <f>IFERROR(__xludf.DUMMYFUNCTION("""COMPUTED_VALUE"""),"Shardsplosion")</f>
        <v>Shardsplosion</v>
      </c>
      <c r="C650" s="196">
        <f t="shared" si="1"/>
        <v>1</v>
      </c>
      <c r="D650" s="21" t="s">
        <v>3902</v>
      </c>
      <c r="E650" s="21">
        <v>1.0</v>
      </c>
    </row>
    <row r="651">
      <c r="A651" s="191"/>
      <c r="B651" s="196" t="str">
        <f>IFERROR(__xludf.DUMMYFUNCTION("""COMPUTED_VALUE"""),"Dragoncaller")</f>
        <v>Dragoncaller</v>
      </c>
      <c r="C651" s="196">
        <f t="shared" si="1"/>
        <v>1</v>
      </c>
      <c r="D651" s="21" t="s">
        <v>3903</v>
      </c>
      <c r="E651" s="21">
        <v>1.0</v>
      </c>
    </row>
    <row r="652">
      <c r="A652" s="191" t="str">
        <f>IFERROR(__xludf.DUMMYFUNCTION("""COMPUTED_VALUE"""),"Oasisdweller")</f>
        <v>Oasisdweller</v>
      </c>
      <c r="B652" s="196" t="str">
        <f>IFERROR(__xludf.DUMMYFUNCTION("""COMPUTED_VALUE"""),"Stalagmite")</f>
        <v>Stalagmite</v>
      </c>
      <c r="C652" s="196">
        <f t="shared" si="1"/>
        <v>1</v>
      </c>
      <c r="D652" s="21" t="s">
        <v>3904</v>
      </c>
      <c r="E652" s="21">
        <v>1.0</v>
      </c>
    </row>
    <row r="653">
      <c r="A653" s="191"/>
      <c r="B653" s="196" t="str">
        <f>IFERROR(__xludf.DUMMYFUNCTION("""COMPUTED_VALUE"""),"Mirage")</f>
        <v>Mirage</v>
      </c>
      <c r="C653" s="196">
        <f t="shared" si="1"/>
        <v>1</v>
      </c>
      <c r="D653" s="21" t="s">
        <v>3905</v>
      </c>
      <c r="E653" s="21">
        <v>1.0</v>
      </c>
    </row>
    <row r="654">
      <c r="A654" s="191"/>
      <c r="B654" s="196" t="str">
        <f>IFERROR(__xludf.DUMMYFUNCTION("""COMPUTED_VALUE"""),"Heavenbound")</f>
        <v>Heavenbound</v>
      </c>
      <c r="C654" s="196">
        <f t="shared" si="1"/>
        <v>1</v>
      </c>
      <c r="D654" s="21" t="s">
        <v>3906</v>
      </c>
      <c r="E654" s="21">
        <v>1.0</v>
      </c>
    </row>
    <row r="655">
      <c r="A655" s="191"/>
      <c r="B655" s="196" t="str">
        <f>IFERROR(__xludf.DUMMYFUNCTION("""COMPUTED_VALUE"""),"Heka-Mage")</f>
        <v>Heka-Mage</v>
      </c>
      <c r="C655" s="196">
        <f t="shared" si="1"/>
        <v>1</v>
      </c>
      <c r="D655" s="21" t="s">
        <v>3907</v>
      </c>
      <c r="E655" s="21">
        <v>1.0</v>
      </c>
    </row>
    <row r="656">
      <c r="A656" s="191"/>
      <c r="B656" s="196" t="str">
        <f>IFERROR(__xludf.DUMMYFUNCTION("""COMPUTED_VALUE"""),"Twilight")</f>
        <v>Twilight</v>
      </c>
      <c r="C656" s="196">
        <f t="shared" si="1"/>
        <v>2</v>
      </c>
      <c r="D656" s="21" t="s">
        <v>3908</v>
      </c>
      <c r="E656" s="21">
        <v>1.0</v>
      </c>
    </row>
    <row r="657">
      <c r="A657" s="191" t="str">
        <f>IFERROR(__xludf.DUMMYFUNCTION("""COMPUTED_VALUE"""),"Portalrunner")</f>
        <v>Portalrunner</v>
      </c>
      <c r="B657" s="196" t="str">
        <f>IFERROR(__xludf.DUMMYFUNCTION("""COMPUTED_VALUE"""),"Sorceress")</f>
        <v>Sorceress</v>
      </c>
      <c r="C657" s="196">
        <f t="shared" si="1"/>
        <v>1</v>
      </c>
      <c r="D657" s="21" t="s">
        <v>3909</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3910</v>
      </c>
      <c r="E660" s="21">
        <v>1.0</v>
      </c>
    </row>
    <row r="661">
      <c r="A661" s="191"/>
      <c r="B661" s="196" t="str">
        <f>IFERROR(__xludf.DUMMYFUNCTION("""COMPUTED_VALUE"""),"#VALUE!")</f>
        <v>#VALUE!</v>
      </c>
      <c r="C661" s="196">
        <f t="shared" si="1"/>
        <v>1</v>
      </c>
      <c r="D661" s="21" t="s">
        <v>3911</v>
      </c>
      <c r="E661" s="21">
        <v>1.0</v>
      </c>
    </row>
    <row r="662">
      <c r="A662" s="191" t="str">
        <f>IFERROR(__xludf.DUMMYFUNCTION("""COMPUTED_VALUE"""),"Cinderguard")</f>
        <v>Cinderguard</v>
      </c>
      <c r="B662" s="196" t="str">
        <f>IFERROR(__xludf.DUMMYFUNCTION("""COMPUTED_VALUE"""),"Behemoth")</f>
        <v>Behemoth</v>
      </c>
      <c r="C662" s="196">
        <f t="shared" si="1"/>
        <v>2</v>
      </c>
      <c r="D662" s="21" t="s">
        <v>3912</v>
      </c>
      <c r="E662" s="21">
        <v>1.0</v>
      </c>
    </row>
    <row r="663">
      <c r="A663" s="191" t="str">
        <f>IFERROR(__xludf.DUMMYFUNCTION("""COMPUTED_VALUE"""),"Irregulars")</f>
        <v>Irregulars</v>
      </c>
      <c r="B663" s="196" t="str">
        <f>IFERROR(__xludf.DUMMYFUNCTION("""COMPUTED_VALUE"""),"Guider")</f>
        <v>Guider</v>
      </c>
      <c r="C663" s="196">
        <f t="shared" si="1"/>
        <v>1</v>
      </c>
      <c r="D663" s="21" t="s">
        <v>3913</v>
      </c>
      <c r="E663" s="21">
        <v>1.0</v>
      </c>
    </row>
    <row r="664">
      <c r="A664" s="191"/>
      <c r="B664" s="196" t="str">
        <f>IFERROR(__xludf.DUMMYFUNCTION("""COMPUTED_VALUE"""),"Yesterknight")</f>
        <v>Yesterknight</v>
      </c>
      <c r="C664" s="196">
        <f t="shared" si="1"/>
        <v>1</v>
      </c>
      <c r="D664" s="21" t="s">
        <v>3914</v>
      </c>
      <c r="E664" s="21">
        <v>1.0</v>
      </c>
    </row>
    <row r="665">
      <c r="A665" s="191"/>
      <c r="B665" s="196" t="str">
        <f>IFERROR(__xludf.DUMMYFUNCTION("""COMPUTED_VALUE"""),"Alchemist")</f>
        <v>Alchemist</v>
      </c>
      <c r="C665" s="196">
        <f t="shared" si="1"/>
        <v>1</v>
      </c>
      <c r="D665" s="21" t="s">
        <v>3915</v>
      </c>
      <c r="E665" s="21">
        <v>1.0</v>
      </c>
    </row>
    <row r="666">
      <c r="A666" s="191"/>
      <c r="B666" s="196" t="str">
        <f>IFERROR(__xludf.DUMMYFUNCTION("""COMPUTED_VALUE"""),"Mirrorkin")</f>
        <v>Mirrorkin</v>
      </c>
      <c r="C666" s="196">
        <f t="shared" si="1"/>
        <v>1</v>
      </c>
      <c r="D666" s="21" t="s">
        <v>3916</v>
      </c>
      <c r="E666" s="21">
        <v>1.0</v>
      </c>
    </row>
    <row r="667">
      <c r="A667" s="191" t="str">
        <f>IFERROR(__xludf.DUMMYFUNCTION("""COMPUTED_VALUE"""),"Steelclaw")</f>
        <v>Steelclaw</v>
      </c>
      <c r="B667" s="196" t="str">
        <f>IFERROR(__xludf.DUMMYFUNCTION("""COMPUTED_VALUE"""),"Ticking")</f>
        <v>Ticking</v>
      </c>
      <c r="C667" s="196">
        <f t="shared" si="1"/>
        <v>1</v>
      </c>
      <c r="D667" s="21" t="s">
        <v>3917</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3918</v>
      </c>
      <c r="E669" s="21">
        <v>1.0</v>
      </c>
    </row>
    <row r="670">
      <c r="A670" s="191"/>
      <c r="B670" s="196" t="str">
        <f>IFERROR(__xludf.DUMMYFUNCTION("""COMPUTED_VALUE"""),"Conduit")</f>
        <v>Conduit</v>
      </c>
      <c r="C670" s="196">
        <f t="shared" si="1"/>
        <v>1</v>
      </c>
      <c r="D670" s="21" t="s">
        <v>3919</v>
      </c>
      <c r="E670" s="21">
        <v>1.0</v>
      </c>
    </row>
    <row r="671">
      <c r="A671" s="191"/>
      <c r="B671" s="196" t="str">
        <f>IFERROR(__xludf.DUMMYFUNCTION("""COMPUTED_VALUE"""),"Scale")</f>
        <v>Scale</v>
      </c>
      <c r="C671" s="196">
        <f t="shared" si="1"/>
        <v>1</v>
      </c>
      <c r="D671" s="21" t="s">
        <v>3920</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3921</v>
      </c>
      <c r="E673" s="21">
        <v>1.0</v>
      </c>
    </row>
    <row r="674">
      <c r="A674" s="191"/>
      <c r="B674" s="196" t="str">
        <f>IFERROR(__xludf.DUMMYFUNCTION("""COMPUTED_VALUE"""),"Penguin")</f>
        <v>Penguin</v>
      </c>
      <c r="C674" s="196">
        <f t="shared" si="1"/>
        <v>1</v>
      </c>
      <c r="D674" s="21" t="s">
        <v>3922</v>
      </c>
      <c r="E674" s="21">
        <v>1.0</v>
      </c>
    </row>
    <row r="675">
      <c r="A675" s="191"/>
      <c r="B675" s="196" t="str">
        <f>IFERROR(__xludf.DUMMYFUNCTION("""COMPUTED_VALUE"""),"Possessed")</f>
        <v>Possessed</v>
      </c>
      <c r="C675" s="196">
        <f t="shared" si="1"/>
        <v>1</v>
      </c>
      <c r="D675" s="21" t="s">
        <v>3923</v>
      </c>
      <c r="E675" s="21">
        <v>1.0</v>
      </c>
    </row>
    <row r="676">
      <c r="A676" s="191"/>
      <c r="B676" s="196" t="str">
        <f>IFERROR(__xludf.DUMMYFUNCTION("""COMPUTED_VALUE"""),"Vermin")</f>
        <v>Vermin</v>
      </c>
      <c r="C676" s="196">
        <f t="shared" si="1"/>
        <v>1</v>
      </c>
      <c r="D676" s="21" t="s">
        <v>3924</v>
      </c>
      <c r="E676" s="21">
        <v>1.0</v>
      </c>
    </row>
    <row r="677">
      <c r="A677" s="191" t="str">
        <f>IFERROR(__xludf.DUMMYFUNCTION("""COMPUTED_VALUE"""),"Galeweaver")</f>
        <v>Galeweaver</v>
      </c>
      <c r="B677" s="196" t="str">
        <f>IFERROR(__xludf.DUMMYFUNCTION("""COMPUTED_VALUE"""),"Brood")</f>
        <v>Brood</v>
      </c>
      <c r="C677" s="196">
        <f t="shared" si="1"/>
        <v>1</v>
      </c>
      <c r="D677" s="21" t="s">
        <v>3925</v>
      </c>
      <c r="E677" s="21">
        <v>1.0</v>
      </c>
    </row>
    <row r="678">
      <c r="A678" s="191"/>
      <c r="B678" s="196" t="str">
        <f>IFERROR(__xludf.DUMMYFUNCTION("""COMPUTED_VALUE"""),"Shadowsting")</f>
        <v>Shadowsting</v>
      </c>
      <c r="C678" s="196">
        <f t="shared" si="1"/>
        <v>1</v>
      </c>
      <c r="D678" s="21" t="s">
        <v>3926</v>
      </c>
      <c r="E678" s="21">
        <v>1.0</v>
      </c>
    </row>
    <row r="679">
      <c r="A679" s="191"/>
      <c r="B679" s="196" t="str">
        <f>IFERROR(__xludf.DUMMYFUNCTION("""COMPUTED_VALUE"""),"Shiverskull")</f>
        <v>Shiverskull</v>
      </c>
      <c r="C679" s="196">
        <f t="shared" si="1"/>
        <v>1</v>
      </c>
      <c r="D679" s="21" t="s">
        <v>3927</v>
      </c>
      <c r="E679" s="21">
        <v>1.0</v>
      </c>
    </row>
    <row r="680">
      <c r="A680" s="191"/>
      <c r="B680" s="196" t="str">
        <f>IFERROR(__xludf.DUMMYFUNCTION("""COMPUTED_VALUE"""),"Skull")</f>
        <v>Skull</v>
      </c>
      <c r="C680" s="196">
        <f t="shared" si="1"/>
        <v>1</v>
      </c>
      <c r="D680" s="21" t="s">
        <v>3928</v>
      </c>
      <c r="E680" s="21">
        <v>1.0</v>
      </c>
    </row>
    <row r="681">
      <c r="A681" s="191"/>
      <c r="B681" s="196" t="str">
        <f>IFERROR(__xludf.DUMMYFUNCTION("""COMPUTED_VALUE"""),"Crow")</f>
        <v>Crow</v>
      </c>
      <c r="C681" s="196">
        <f t="shared" si="1"/>
        <v>1</v>
      </c>
      <c r="D681" s="21" t="s">
        <v>3929</v>
      </c>
      <c r="E681" s="21">
        <v>1.0</v>
      </c>
    </row>
    <row r="682">
      <c r="A682" s="191" t="str">
        <f>IFERROR(__xludf.DUMMYFUNCTION("""COMPUTED_VALUE"""),"Lurking")</f>
        <v>Lurking</v>
      </c>
      <c r="B682" s="196" t="str">
        <f>IFERROR(__xludf.DUMMYFUNCTION("""COMPUTED_VALUE"""),"Symbiotic")</f>
        <v>Symbiotic</v>
      </c>
      <c r="C682" s="196">
        <f t="shared" si="1"/>
        <v>1</v>
      </c>
      <c r="D682" s="21" t="s">
        <v>3930</v>
      </c>
      <c r="E682" s="21">
        <v>1.0</v>
      </c>
    </row>
    <row r="683">
      <c r="A683" s="191" t="str">
        <f>IFERROR(__xludf.DUMMYFUNCTION("""COMPUTED_VALUE"""),"Canopystomper")</f>
        <v>Canopystomper</v>
      </c>
      <c r="B683" s="196" t="str">
        <f>IFERROR(__xludf.DUMMYFUNCTION("""COMPUTED_VALUE"""),"Crawler")</f>
        <v>Crawler</v>
      </c>
      <c r="C683" s="196">
        <f t="shared" si="1"/>
        <v>1</v>
      </c>
      <c r="D683" s="21" t="s">
        <v>3931</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3932</v>
      </c>
      <c r="E685" s="21">
        <v>1.0</v>
      </c>
    </row>
    <row r="686">
      <c r="A686" s="191"/>
      <c r="B686" s="196" t="str">
        <f>IFERROR(__xludf.DUMMYFUNCTION("""COMPUTED_VALUE"""),"Gorgon")</f>
        <v>Gorgon</v>
      </c>
      <c r="C686" s="196">
        <f t="shared" si="1"/>
        <v>1</v>
      </c>
      <c r="D686" s="21" t="s">
        <v>3933</v>
      </c>
      <c r="E686" s="21">
        <v>1.0</v>
      </c>
    </row>
    <row r="687">
      <c r="A687" s="191" t="str">
        <f>IFERROR(__xludf.DUMMYFUNCTION("""COMPUTED_VALUE"""),"Resourceful")</f>
        <v>Resourceful</v>
      </c>
      <c r="B687" s="196" t="str">
        <f>IFERROR(__xludf.DUMMYFUNCTION("""COMPUTED_VALUE"""),"Serpentress")</f>
        <v>Serpentress</v>
      </c>
      <c r="C687" s="196">
        <f t="shared" si="1"/>
        <v>1</v>
      </c>
      <c r="D687" s="21" t="s">
        <v>3934</v>
      </c>
      <c r="E687" s="21">
        <v>1.0</v>
      </c>
    </row>
    <row r="688">
      <c r="A688" s="191" t="str">
        <f>IFERROR(__xludf.DUMMYFUNCTION("""COMPUTED_VALUE"""),"Poacher")</f>
        <v>Poacher</v>
      </c>
      <c r="B688" s="196" t="str">
        <f>IFERROR(__xludf.DUMMYFUNCTION("""COMPUTED_VALUE"""),"Ill-Tempered")</f>
        <v>Ill-Tempered</v>
      </c>
      <c r="C688" s="196">
        <f t="shared" si="1"/>
        <v>1</v>
      </c>
      <c r="D688" s="21" t="s">
        <v>3935</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3936</v>
      </c>
      <c r="E690" s="21">
        <v>1.0</v>
      </c>
    </row>
    <row r="691">
      <c r="A691" s="191"/>
      <c r="B691" s="196" t="str">
        <f>IFERROR(__xludf.DUMMYFUNCTION("""COMPUTED_VALUE"""),"Shroom")</f>
        <v>Shroom</v>
      </c>
      <c r="C691" s="196">
        <f t="shared" si="1"/>
        <v>1</v>
      </c>
      <c r="D691" s="21" t="s">
        <v>3937</v>
      </c>
      <c r="E691" s="21">
        <v>1.0</v>
      </c>
    </row>
    <row r="692">
      <c r="A692" s="191" t="str">
        <f>IFERROR(__xludf.DUMMYFUNCTION("""COMPUTED_VALUE"""),"Infernoblight")</f>
        <v>Infernoblight</v>
      </c>
      <c r="B692" s="196" t="str">
        <f>IFERROR(__xludf.DUMMYFUNCTION("""COMPUTED_VALUE"""),"Hellblade")</f>
        <v>Hellblade</v>
      </c>
      <c r="C692" s="196">
        <f t="shared" si="1"/>
        <v>1</v>
      </c>
      <c r="D692" s="21" t="s">
        <v>3938</v>
      </c>
      <c r="E692" s="21">
        <v>1.0</v>
      </c>
    </row>
    <row r="693">
      <c r="A693" s="191"/>
      <c r="B693" s="196" t="str">
        <f>IFERROR(__xludf.DUMMYFUNCTION("""COMPUTED_VALUE"""),"Eclipse")</f>
        <v>Eclipse</v>
      </c>
      <c r="C693" s="196">
        <f t="shared" si="1"/>
        <v>1</v>
      </c>
      <c r="D693" s="21" t="s">
        <v>3939</v>
      </c>
      <c r="E693" s="21">
        <v>1.0</v>
      </c>
    </row>
    <row r="694">
      <c r="A694" s="191"/>
      <c r="B694" s="196" t="str">
        <f>IFERROR(__xludf.DUMMYFUNCTION("""COMPUTED_VALUE"""),"Scythe")</f>
        <v>Scythe</v>
      </c>
      <c r="C694" s="196">
        <f t="shared" si="1"/>
        <v>1</v>
      </c>
      <c r="D694" s="21" t="s">
        <v>3940</v>
      </c>
      <c r="E694" s="21">
        <v>1.0</v>
      </c>
    </row>
    <row r="695">
      <c r="A695" s="191"/>
      <c r="B695" s="196" t="str">
        <f>IFERROR(__xludf.DUMMYFUNCTION("""COMPUTED_VALUE"""),"Rotten")</f>
        <v>Rotten</v>
      </c>
      <c r="C695" s="196">
        <f t="shared" si="1"/>
        <v>1</v>
      </c>
      <c r="D695" s="21" t="s">
        <v>3941</v>
      </c>
      <c r="E695" s="21">
        <v>1.0</v>
      </c>
    </row>
    <row r="696">
      <c r="A696" s="191"/>
      <c r="B696" s="196" t="str">
        <f>IFERROR(__xludf.DUMMYFUNCTION("""COMPUTED_VALUE"""),"Stalker")</f>
        <v>Stalker</v>
      </c>
      <c r="C696" s="196">
        <f t="shared" si="1"/>
        <v>1</v>
      </c>
      <c r="D696" s="21" t="s">
        <v>3942</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3943</v>
      </c>
      <c r="E698" s="21">
        <v>1.0</v>
      </c>
    </row>
    <row r="699">
      <c r="A699" s="191"/>
      <c r="B699" s="196" t="str">
        <f>IFERROR(__xludf.DUMMYFUNCTION("""COMPUTED_VALUE"""),"Centipede")</f>
        <v>Centipede</v>
      </c>
      <c r="C699" s="196">
        <f t="shared" si="1"/>
        <v>1</v>
      </c>
      <c r="D699" s="21" t="s">
        <v>3944</v>
      </c>
      <c r="E699" s="21">
        <v>1.0</v>
      </c>
    </row>
    <row r="700">
      <c r="A700" s="191"/>
      <c r="B700" s="196" t="str">
        <f>IFERROR(__xludf.DUMMYFUNCTION("""COMPUTED_VALUE"""),"Voidsinger")</f>
        <v>Voidsinger</v>
      </c>
      <c r="C700" s="196">
        <f t="shared" si="1"/>
        <v>1</v>
      </c>
      <c r="D700" s="21" t="s">
        <v>3945</v>
      </c>
      <c r="E700" s="21">
        <v>1.0</v>
      </c>
    </row>
    <row r="701">
      <c r="A701" s="191"/>
      <c r="B701" s="196" t="str">
        <f>IFERROR(__xludf.DUMMYFUNCTION("""COMPUTED_VALUE"""),"Necroscourge")</f>
        <v>Necroscourge</v>
      </c>
      <c r="C701" s="196">
        <f t="shared" si="1"/>
        <v>1</v>
      </c>
      <c r="D701" s="21" t="s">
        <v>3946</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3947</v>
      </c>
      <c r="E703" s="21">
        <v>1.0</v>
      </c>
    </row>
    <row r="704">
      <c r="A704" s="191"/>
      <c r="B704" s="196" t="str">
        <f>IFERROR(__xludf.DUMMYFUNCTION("""COMPUTED_VALUE"""),"Tiller")</f>
        <v>Tiller</v>
      </c>
      <c r="C704" s="196">
        <f t="shared" si="1"/>
        <v>1</v>
      </c>
      <c r="D704" s="21" t="s">
        <v>3948</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3949</v>
      </c>
      <c r="E707" s="21">
        <v>1.0</v>
      </c>
    </row>
    <row r="708">
      <c r="A708" s="191" t="str">
        <f>IFERROR(__xludf.DUMMYFUNCTION("""COMPUTED_VALUE"""),"of")</f>
        <v>of</v>
      </c>
      <c r="B708" s="196" t="str">
        <f>IFERROR(__xludf.DUMMYFUNCTION("""COMPUTED_VALUE"""),"Drake")</f>
        <v>Drake</v>
      </c>
      <c r="C708" s="196">
        <f t="shared" si="1"/>
        <v>1</v>
      </c>
      <c r="D708" s="21" t="s">
        <v>3950</v>
      </c>
      <c r="E708" s="21">
        <v>1.0</v>
      </c>
    </row>
    <row r="709">
      <c r="A709" s="191" t="str">
        <f>IFERROR(__xludf.DUMMYFUNCTION("""COMPUTED_VALUE"""),"Bad")</f>
        <v>Bad</v>
      </c>
      <c r="B709" s="196" t="str">
        <f>IFERROR(__xludf.DUMMYFUNCTION("""COMPUTED_VALUE"""),"Roaming")</f>
        <v>Roaming</v>
      </c>
      <c r="C709" s="196">
        <f t="shared" si="1"/>
        <v>1</v>
      </c>
      <c r="D709" s="21" t="s">
        <v>3951</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3952</v>
      </c>
      <c r="E711" s="21">
        <v>1.0</v>
      </c>
    </row>
    <row r="712">
      <c r="A712" s="191" t="str">
        <f>IFERROR(__xludf.DUMMYFUNCTION("""COMPUTED_VALUE"""),"Gaunt")</f>
        <v>Gaunt</v>
      </c>
      <c r="B712" s="196" t="str">
        <f>IFERROR(__xludf.DUMMYFUNCTION("""COMPUTED_VALUE"""),"Realmshifter")</f>
        <v>Realmshifter</v>
      </c>
      <c r="C712" s="196">
        <f t="shared" si="1"/>
        <v>1</v>
      </c>
      <c r="D712" s="21" t="s">
        <v>3953</v>
      </c>
      <c r="E712" s="21">
        <v>1.0</v>
      </c>
    </row>
    <row r="713">
      <c r="A713" s="191" t="str">
        <f>IFERROR(__xludf.DUMMYFUNCTION("""COMPUTED_VALUE"""),"Visitation")</f>
        <v>Visitation</v>
      </c>
      <c r="B713" s="196" t="str">
        <f>IFERROR(__xludf.DUMMYFUNCTION("""COMPUTED_VALUE"""),"Shapeshifter")</f>
        <v>Shapeshifter</v>
      </c>
      <c r="C713" s="196">
        <f t="shared" si="1"/>
        <v>1</v>
      </c>
      <c r="D713" s="21" t="s">
        <v>3954</v>
      </c>
      <c r="E713" s="21">
        <v>1.0</v>
      </c>
    </row>
    <row r="714">
      <c r="A714" s="191"/>
      <c r="B714" s="196" t="str">
        <f>IFERROR(__xludf.DUMMYFUNCTION("""COMPUTED_VALUE"""),"Big")</f>
        <v>Big</v>
      </c>
      <c r="C714" s="196">
        <f t="shared" si="1"/>
        <v>1</v>
      </c>
      <c r="D714" s="21" t="s">
        <v>3955</v>
      </c>
      <c r="E714" s="21">
        <v>1.0</v>
      </c>
    </row>
    <row r="715">
      <c r="A715" s="191"/>
      <c r="B715" s="196" t="str">
        <f>IFERROR(__xludf.DUMMYFUNCTION("""COMPUTED_VALUE"""),"Dino")</f>
        <v>Dino</v>
      </c>
      <c r="C715" s="196">
        <f t="shared" si="1"/>
        <v>2</v>
      </c>
      <c r="D715" s="21" t="s">
        <v>3956</v>
      </c>
      <c r="E715" s="21">
        <v>1.0</v>
      </c>
    </row>
    <row r="716">
      <c r="A716" s="191"/>
      <c r="B716" s="196" t="str">
        <f>IFERROR(__xludf.DUMMYFUNCTION("""COMPUTED_VALUE"""),"Boy")</f>
        <v>Boy</v>
      </c>
      <c r="C716" s="196">
        <f t="shared" si="1"/>
        <v>2</v>
      </c>
      <c r="D716" s="21" t="s">
        <v>3957</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3958</v>
      </c>
      <c r="E719" s="21">
        <v>1.0</v>
      </c>
    </row>
    <row r="720">
      <c r="A720" s="191"/>
      <c r="B720" s="196" t="str">
        <f>IFERROR(__xludf.DUMMYFUNCTION("""COMPUTED_VALUE"""),"Metropoleia")</f>
        <v>Metropoleia</v>
      </c>
      <c r="C720" s="196">
        <f t="shared" si="1"/>
        <v>2</v>
      </c>
      <c r="D720" s="21" t="s">
        <v>3959</v>
      </c>
      <c r="E720" s="21">
        <v>1.0</v>
      </c>
    </row>
    <row r="721">
      <c r="A721" s="191"/>
      <c r="B721" s="196" t="str">
        <f>IFERROR(__xludf.DUMMYFUNCTION("""COMPUTED_VALUE"""),"Black")</f>
        <v>Black</v>
      </c>
      <c r="C721" s="196">
        <f t="shared" si="1"/>
        <v>1</v>
      </c>
      <c r="D721" s="21" t="s">
        <v>3960</v>
      </c>
      <c r="E721" s="21">
        <v>1.0</v>
      </c>
    </row>
    <row r="722">
      <c r="A722" s="191" t="str">
        <f>IFERROR(__xludf.DUMMYFUNCTION("""COMPUTED_VALUE"""),"Featherfrost")</f>
        <v>Featherfrost</v>
      </c>
      <c r="B722" s="196" t="str">
        <f>IFERROR(__xludf.DUMMYFUNCTION("""COMPUTED_VALUE"""),"Colosseum")</f>
        <v>Colosseum</v>
      </c>
      <c r="C722" s="196">
        <f t="shared" si="1"/>
        <v>1</v>
      </c>
      <c r="D722" s="21" t="s">
        <v>3961</v>
      </c>
      <c r="E722" s="21">
        <v>1.0</v>
      </c>
    </row>
    <row r="723">
      <c r="A723" s="191" t="str">
        <f>IFERROR(__xludf.DUMMYFUNCTION("""COMPUTED_VALUE"""),"Harpy")</f>
        <v>Harpy</v>
      </c>
      <c r="B723" s="196" t="str">
        <f>IFERROR(__xludf.DUMMYFUNCTION("""COMPUTED_VALUE"""),"Miststrider")</f>
        <v>Miststrider</v>
      </c>
      <c r="C723" s="196">
        <f t="shared" si="1"/>
        <v>2</v>
      </c>
      <c r="D723" s="21" t="s">
        <v>3962</v>
      </c>
      <c r="E723" s="21">
        <v>1.0</v>
      </c>
    </row>
    <row r="724">
      <c r="A724" s="191"/>
      <c r="B724" s="196" t="str">
        <f>IFERROR(__xludf.DUMMYFUNCTION("""COMPUTED_VALUE"""),"Hideout")</f>
        <v>Hideout</v>
      </c>
      <c r="C724" s="196">
        <f t="shared" si="1"/>
        <v>1</v>
      </c>
      <c r="D724" s="21" t="s">
        <v>3963</v>
      </c>
      <c r="E724" s="21">
        <v>1.0</v>
      </c>
    </row>
    <row r="725">
      <c r="A725" s="191"/>
      <c r="B725" s="196" t="str">
        <f>IFERROR(__xludf.DUMMYFUNCTION("""COMPUTED_VALUE"""),"Coatlanti")</f>
        <v>Coatlanti</v>
      </c>
      <c r="C725" s="196">
        <f t="shared" si="1"/>
        <v>1</v>
      </c>
      <c r="D725" s="21" t="s">
        <v>3964</v>
      </c>
      <c r="E725" s="21">
        <v>1.0</v>
      </c>
    </row>
    <row r="726">
      <c r="A726" s="191"/>
      <c r="B726" s="196" t="str">
        <f>IFERROR(__xludf.DUMMYFUNCTION("""COMPUTED_VALUE"""),"Underbrush")</f>
        <v>Underbrush</v>
      </c>
      <c r="C726" s="196">
        <f t="shared" si="1"/>
        <v>1</v>
      </c>
      <c r="D726" s="21" t="s">
        <v>3965</v>
      </c>
      <c r="E726" s="21">
        <v>1.0</v>
      </c>
    </row>
    <row r="727">
      <c r="A727" s="191" t="str">
        <f>IFERROR(__xludf.DUMMYFUNCTION("""COMPUTED_VALUE"""),"Raging")</f>
        <v>Raging</v>
      </c>
      <c r="B727" s="196" t="str">
        <f>IFERROR(__xludf.DUMMYFUNCTION("""COMPUTED_VALUE"""),"Moonspire")</f>
        <v>Moonspire</v>
      </c>
      <c r="C727" s="196">
        <f t="shared" si="1"/>
        <v>1</v>
      </c>
      <c r="D727" s="21" t="s">
        <v>3966</v>
      </c>
      <c r="E727" s="21">
        <v>1.0</v>
      </c>
    </row>
    <row r="728">
      <c r="A728" s="191" t="str">
        <f>IFERROR(__xludf.DUMMYFUNCTION("""COMPUTED_VALUE"""),"Minotaur")</f>
        <v>Minotaur</v>
      </c>
      <c r="B728" s="196" t="str">
        <f>IFERROR(__xludf.DUMMYFUNCTION("""COMPUTED_VALUE"""),"Outpost")</f>
        <v>Outpost</v>
      </c>
      <c r="C728" s="196">
        <f t="shared" si="1"/>
        <v>1</v>
      </c>
      <c r="D728" s="21" t="s">
        <v>3967</v>
      </c>
      <c r="E728" s="21">
        <v>1.0</v>
      </c>
    </row>
    <row r="729">
      <c r="A729" s="191"/>
      <c r="B729" s="196" t="str">
        <f>IFERROR(__xludf.DUMMYFUNCTION("""COMPUTED_VALUE"""),"Thundercrest")</f>
        <v>Thundercrest</v>
      </c>
      <c r="C729" s="196">
        <f t="shared" si="1"/>
        <v>1</v>
      </c>
      <c r="D729" s="21" t="s">
        <v>3968</v>
      </c>
      <c r="E729" s="21">
        <v>1.0</v>
      </c>
    </row>
    <row r="730">
      <c r="A730" s="191"/>
      <c r="B730" s="196" t="str">
        <f>IFERROR(__xludf.DUMMYFUNCTION("""COMPUTED_VALUE"""),"Peaks")</f>
        <v>Peaks</v>
      </c>
      <c r="C730" s="196">
        <f t="shared" si="1"/>
        <v>1</v>
      </c>
      <c r="D730" s="21" t="s">
        <v>3969</v>
      </c>
      <c r="E730" s="21">
        <v>1.0</v>
      </c>
    </row>
    <row r="731">
      <c r="A731" s="191"/>
      <c r="B731" s="196" t="str">
        <f>IFERROR(__xludf.DUMMYFUNCTION("""COMPUTED_VALUE"""),"Empire")</f>
        <v>Empire</v>
      </c>
      <c r="C731" s="196">
        <f t="shared" si="1"/>
        <v>1</v>
      </c>
      <c r="D731" s="21" t="s">
        <v>3970</v>
      </c>
      <c r="E731" s="21">
        <v>1.0</v>
      </c>
    </row>
    <row r="732">
      <c r="A732" s="191" t="str">
        <f>IFERROR(__xludf.DUMMYFUNCTION("""COMPUTED_VALUE"""),"Raijin")</f>
        <v>Raijin</v>
      </c>
      <c r="B732" s="196" t="str">
        <f>IFERROR(__xludf.DUMMYFUNCTION("""COMPUTED_VALUE"""),"Barracks")</f>
        <v>Barracks</v>
      </c>
      <c r="C732" s="196">
        <f t="shared" si="1"/>
        <v>1</v>
      </c>
      <c r="D732" s="21" t="s">
        <v>3971</v>
      </c>
      <c r="E732" s="21">
        <v>1.0</v>
      </c>
    </row>
    <row r="733">
      <c r="A733" s="191"/>
      <c r="B733" s="196" t="str">
        <f>IFERROR(__xludf.DUMMYFUNCTION("""COMPUTED_VALUE"""),"Xotchli")</f>
        <v>Xotchli</v>
      </c>
      <c r="C733" s="196">
        <f t="shared" si="1"/>
        <v>1</v>
      </c>
      <c r="D733" s="21" t="s">
        <v>3972</v>
      </c>
      <c r="E733" s="21">
        <v>1.0</v>
      </c>
    </row>
    <row r="734">
      <c r="A734" s="191"/>
      <c r="B734" s="196" t="str">
        <f>IFERROR(__xludf.DUMMYFUNCTION("""COMPUTED_VALUE"""),"Sanctuary")</f>
        <v>Sanctuary</v>
      </c>
      <c r="C734" s="196">
        <f t="shared" si="1"/>
        <v>1</v>
      </c>
      <c r="D734" s="21" t="s">
        <v>3973</v>
      </c>
      <c r="E734" s="21">
        <v>1.0</v>
      </c>
    </row>
    <row r="735">
      <c r="A735" s="191"/>
      <c r="B735" s="196" t="str">
        <f>IFERROR(__xludf.DUMMYFUNCTION("""COMPUTED_VALUE"""),"Undercity")</f>
        <v>Undercity</v>
      </c>
      <c r="C735" s="196">
        <f t="shared" si="1"/>
        <v>1</v>
      </c>
      <c r="D735" s="21" t="s">
        <v>3974</v>
      </c>
      <c r="E735" s="21">
        <v>1.0</v>
      </c>
    </row>
    <row r="736">
      <c r="A736" s="191"/>
      <c r="B736" s="196" t="str">
        <f>IFERROR(__xludf.DUMMYFUNCTION("""COMPUTED_VALUE"""),"Crypts")</f>
        <v>Crypts</v>
      </c>
      <c r="C736" s="196">
        <f t="shared" si="1"/>
        <v>1</v>
      </c>
      <c r="D736" s="21" t="s">
        <v>3975</v>
      </c>
      <c r="E736" s="21">
        <v>1.0</v>
      </c>
    </row>
    <row r="737">
      <c r="A737" s="191" t="str">
        <f>IFERROR(__xludf.DUMMYFUNCTION("""COMPUTED_VALUE"""),"Venomshade")</f>
        <v>Venomshade</v>
      </c>
      <c r="B737" s="196" t="str">
        <f>IFERROR(__xludf.DUMMYFUNCTION("""COMPUTED_VALUE"""),"Treasury")</f>
        <v>Treasury</v>
      </c>
      <c r="C737" s="196">
        <f t="shared" si="1"/>
        <v>1</v>
      </c>
      <c r="D737" s="21" t="s">
        <v>3976</v>
      </c>
      <c r="E737" s="21">
        <v>1.0</v>
      </c>
    </row>
    <row r="738">
      <c r="A738" s="191" t="str">
        <f>IFERROR(__xludf.DUMMYFUNCTION("""COMPUTED_VALUE"""),"Lamia")</f>
        <v>Lamia</v>
      </c>
      <c r="B738" s="196" t="str">
        <f>IFERROR(__xludf.DUMMYFUNCTION("""COMPUTED_VALUE"""),"Bataarbad")</f>
        <v>Bataarbad</v>
      </c>
      <c r="C738" s="196">
        <f t="shared" si="1"/>
        <v>1</v>
      </c>
      <c r="D738" s="21" t="s">
        <v>3977</v>
      </c>
      <c r="E738" s="21">
        <v>1.0</v>
      </c>
    </row>
    <row r="739">
      <c r="A739" s="191"/>
      <c r="B739" s="196" t="str">
        <f>IFERROR(__xludf.DUMMYFUNCTION("""COMPUTED_VALUE"""),"Expanse")</f>
        <v>Expanse</v>
      </c>
      <c r="C739" s="196">
        <f t="shared" si="1"/>
        <v>1</v>
      </c>
      <c r="D739" s="21" t="s">
        <v>3978</v>
      </c>
      <c r="E739" s="21">
        <v>1.0</v>
      </c>
    </row>
    <row r="740">
      <c r="A740" s="191"/>
      <c r="B740" s="196" t="str">
        <f>IFERROR(__xludf.DUMMYFUNCTION("""COMPUTED_VALUE"""),"Sunburst")</f>
        <v>Sunburst</v>
      </c>
      <c r="C740" s="196">
        <f t="shared" si="1"/>
        <v>1</v>
      </c>
      <c r="D740" s="21" t="s">
        <v>3979</v>
      </c>
      <c r="E740" s="21">
        <v>1.0</v>
      </c>
    </row>
    <row r="741">
      <c r="A741" s="191"/>
      <c r="B741" s="196" t="str">
        <f>IFERROR(__xludf.DUMMYFUNCTION("""COMPUTED_VALUE"""),"Valley")</f>
        <v>Valley</v>
      </c>
      <c r="C741" s="196">
        <f t="shared" si="1"/>
        <v>2</v>
      </c>
      <c r="D741" s="21" t="s">
        <v>3980</v>
      </c>
      <c r="E741" s="21">
        <v>1.0</v>
      </c>
    </row>
    <row r="742">
      <c r="A742" s="191" t="str">
        <f>IFERROR(__xludf.DUMMYFUNCTION("""COMPUTED_VALUE"""),"Volcano")</f>
        <v>Volcano</v>
      </c>
      <c r="B742" s="196" t="str">
        <f>IFERROR(__xludf.DUMMYFUNCTION("""COMPUTED_VALUE"""),"Terrain")</f>
        <v>Terrain</v>
      </c>
      <c r="C742" s="196">
        <f t="shared" si="1"/>
        <v>9</v>
      </c>
      <c r="D742" s="21" t="s">
        <v>3981</v>
      </c>
      <c r="E742" s="21">
        <v>1.0</v>
      </c>
    </row>
    <row r="743">
      <c r="A743" s="191" t="str">
        <f>IFERROR(__xludf.DUMMYFUNCTION("""COMPUTED_VALUE"""),"Embodiment")</f>
        <v>Embodiment</v>
      </c>
      <c r="B743" s="196" t="str">
        <f>IFERROR(__xludf.DUMMYFUNCTION("""COMPUTED_VALUE"""),"#1")</f>
        <v>#1</v>
      </c>
      <c r="C743" s="196">
        <f t="shared" si="1"/>
        <v>1</v>
      </c>
      <c r="D743" s="21" t="s">
        <v>3982</v>
      </c>
      <c r="E743" s="21">
        <v>1.0</v>
      </c>
    </row>
    <row r="744">
      <c r="A744" s="191"/>
      <c r="B744" s="196" t="str">
        <f>IFERROR(__xludf.DUMMYFUNCTION("""COMPUTED_VALUE"""),"#2")</f>
        <v>#2</v>
      </c>
      <c r="C744" s="196">
        <f t="shared" si="1"/>
        <v>1</v>
      </c>
      <c r="D744" s="21" t="s">
        <v>3983</v>
      </c>
      <c r="E744" s="21">
        <v>1.0</v>
      </c>
    </row>
    <row r="745">
      <c r="A745" s="191"/>
      <c r="B745" s="196" t="str">
        <f>IFERROR(__xludf.DUMMYFUNCTION("""COMPUTED_VALUE"""),"#3")</f>
        <v>#3</v>
      </c>
      <c r="C745" s="196">
        <f t="shared" si="1"/>
        <v>1</v>
      </c>
      <c r="D745" s="21" t="s">
        <v>3984</v>
      </c>
      <c r="E745" s="21">
        <v>1.0</v>
      </c>
    </row>
    <row r="746">
      <c r="A746" s="191"/>
      <c r="B746" s="196" t="str">
        <f>IFERROR(__xludf.DUMMYFUNCTION("""COMPUTED_VALUE"""),"#4")</f>
        <v>#4</v>
      </c>
      <c r="C746" s="196">
        <f t="shared" si="1"/>
        <v>1</v>
      </c>
      <c r="D746" s="21" t="s">
        <v>3985</v>
      </c>
      <c r="E746" s="21">
        <v>1.0</v>
      </c>
    </row>
    <row r="747">
      <c r="A747" s="191" t="str">
        <f>IFERROR(__xludf.DUMMYFUNCTION("""COMPUTED_VALUE"""),"Shardhorde")</f>
        <v>Shardhorde</v>
      </c>
      <c r="B747" s="196" t="str">
        <f>IFERROR(__xludf.DUMMYFUNCTION("""COMPUTED_VALUE"""),"#5")</f>
        <v>#5</v>
      </c>
      <c r="C747" s="196">
        <f t="shared" si="1"/>
        <v>1</v>
      </c>
      <c r="D747" s="21" t="s">
        <v>3986</v>
      </c>
      <c r="E747" s="21">
        <v>1.0</v>
      </c>
    </row>
    <row r="748">
      <c r="A748" s="191" t="str">
        <f>IFERROR(__xludf.DUMMYFUNCTION("""COMPUTED_VALUE"""),"Leviathan")</f>
        <v>Leviathan</v>
      </c>
      <c r="B748" s="196" t="str">
        <f>IFERROR(__xludf.DUMMYFUNCTION("""COMPUTED_VALUE"""),"#6")</f>
        <v>#6</v>
      </c>
      <c r="C748" s="196">
        <f t="shared" si="1"/>
        <v>1</v>
      </c>
      <c r="D748" s="21" t="s">
        <v>3987</v>
      </c>
      <c r="E748" s="21">
        <v>1.0</v>
      </c>
    </row>
    <row r="749">
      <c r="A749" s="191"/>
      <c r="B749" s="196" t="str">
        <f>IFERROR(__xludf.DUMMYFUNCTION("""COMPUTED_VALUE"""),"#7")</f>
        <v>#7</v>
      </c>
      <c r="C749" s="196">
        <f t="shared" si="1"/>
        <v>1</v>
      </c>
      <c r="D749" s="21" t="s">
        <v>3988</v>
      </c>
      <c r="E749" s="21">
        <v>1.0</v>
      </c>
    </row>
    <row r="750">
      <c r="A750" s="191"/>
      <c r="B750" s="196" t="str">
        <f>IFERROR(__xludf.DUMMYFUNCTION("""COMPUTED_VALUE"""),"#8")</f>
        <v>#8</v>
      </c>
      <c r="C750" s="196">
        <f t="shared" si="1"/>
        <v>1</v>
      </c>
      <c r="D750" s="21" t="s">
        <v>3989</v>
      </c>
      <c r="E750" s="21">
        <v>1.0</v>
      </c>
    </row>
    <row r="751">
      <c r="A751" s="191"/>
      <c r="B751" s="196" t="str">
        <f>IFERROR(__xludf.DUMMYFUNCTION("""COMPUTED_VALUE"""),"#9")</f>
        <v>#9</v>
      </c>
      <c r="C751" s="196">
        <f t="shared" si="1"/>
        <v>1</v>
      </c>
      <c r="D751" s="21" t="s">
        <v>3990</v>
      </c>
      <c r="E751" s="21">
        <v>1.0</v>
      </c>
    </row>
    <row r="752">
      <c r="A752" s="191" t="str">
        <f>IFERROR(__xludf.DUMMYFUNCTION("""COMPUTED_VALUE"""),"Tectonic")</f>
        <v>Tectonic</v>
      </c>
      <c r="B752" s="196" t="str">
        <f>IFERROR(__xludf.DUMMYFUNCTION("""COMPUTED_VALUE"""),"Sainkhu")</f>
        <v>Sainkhu</v>
      </c>
      <c r="C752" s="196">
        <f t="shared" si="1"/>
        <v>1</v>
      </c>
      <c r="D752" s="21" t="s">
        <v>3991</v>
      </c>
      <c r="E752" s="21">
        <v>1.0</v>
      </c>
    </row>
    <row r="753">
      <c r="A753" s="191" t="str">
        <f>IFERROR(__xludf.DUMMYFUNCTION("""COMPUTED_VALUE"""),"Shifter")</f>
        <v>Shifter</v>
      </c>
      <c r="B753" s="196" t="str">
        <f>IFERROR(__xludf.DUMMYFUNCTION("""COMPUTED_VALUE"""),"Groves")</f>
        <v>Groves</v>
      </c>
      <c r="C753" s="196">
        <f t="shared" si="1"/>
        <v>1</v>
      </c>
      <c r="D753" s="21" t="s">
        <v>3992</v>
      </c>
      <c r="E753" s="21">
        <v>1.0</v>
      </c>
    </row>
    <row r="754">
      <c r="A754" s="191"/>
      <c r="B754" s="196" t="str">
        <f>IFERROR(__xludf.DUMMYFUNCTION("""COMPUTED_VALUE"""),"Duststorm")</f>
        <v>Duststorm</v>
      </c>
      <c r="C754" s="196">
        <f t="shared" si="1"/>
        <v>1</v>
      </c>
      <c r="D754" s="21" t="s">
        <v>3993</v>
      </c>
      <c r="E754" s="21">
        <v>1.0</v>
      </c>
    </row>
    <row r="755">
      <c r="A755" s="191"/>
      <c r="B755" s="196" t="str">
        <f>IFERROR(__xludf.DUMMYFUNCTION("""COMPUTED_VALUE"""),"Assassin")</f>
        <v>Assassin</v>
      </c>
      <c r="C755" s="196">
        <f t="shared" si="1"/>
        <v>1</v>
      </c>
      <c r="D755" s="21" t="s">
        <v>3994</v>
      </c>
      <c r="E755" s="21">
        <v>1.0</v>
      </c>
    </row>
    <row r="756">
      <c r="A756" s="191"/>
      <c r="B756" s="196" t="str">
        <f>IFERROR(__xludf.DUMMYFUNCTION("""COMPUTED_VALUE"""),"Cryptic")</f>
        <v>Cryptic</v>
      </c>
      <c r="C756" s="196">
        <f t="shared" si="1"/>
        <v>1</v>
      </c>
      <c r="D756" s="21" t="s">
        <v>3995</v>
      </c>
      <c r="E756" s="21">
        <v>1.0</v>
      </c>
    </row>
    <row r="757">
      <c r="A757" s="191" t="str">
        <f>IFERROR(__xludf.DUMMYFUNCTION("""COMPUTED_VALUE"""),"Bastion")</f>
        <v>Bastion</v>
      </c>
      <c r="B757" s="196" t="str">
        <f>IFERROR(__xludf.DUMMYFUNCTION("""COMPUTED_VALUE"""),"Squirrel")</f>
        <v>Squirrel</v>
      </c>
      <c r="C757" s="196">
        <f t="shared" si="1"/>
        <v>1</v>
      </c>
      <c r="D757" s="21" t="s">
        <v>3996</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3997</v>
      </c>
      <c r="L1" s="197" t="s">
        <v>3998</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3999</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3999</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4000</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3999</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3999</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4001</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4002</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3999</v>
      </c>
      <c r="H388" s="38" t="s">
        <v>29</v>
      </c>
      <c r="I388" s="38"/>
      <c r="J388" s="21" t="s">
        <v>3999</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3998</v>
      </c>
      <c r="B1" s="201" t="s">
        <v>4003</v>
      </c>
      <c r="C1" s="202"/>
      <c r="D1" s="203" t="s">
        <v>4004</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4005</v>
      </c>
      <c r="D2" s="17" t="s">
        <v>4006</v>
      </c>
      <c r="E2" s="17" t="s">
        <v>4007</v>
      </c>
    </row>
    <row r="3">
      <c r="A3" s="14" t="s">
        <v>477</v>
      </c>
      <c r="B3" s="17" t="s">
        <v>4008</v>
      </c>
      <c r="D3" s="17" t="s">
        <v>4009</v>
      </c>
      <c r="E3" s="17" t="s">
        <v>4010</v>
      </c>
    </row>
    <row r="4">
      <c r="A4" s="14" t="s">
        <v>1154</v>
      </c>
      <c r="B4" s="17" t="s">
        <v>4011</v>
      </c>
      <c r="D4" s="17" t="s">
        <v>4012</v>
      </c>
      <c r="E4" s="17" t="s">
        <v>4013</v>
      </c>
    </row>
    <row r="5">
      <c r="A5" s="14" t="s">
        <v>1694</v>
      </c>
      <c r="B5" s="17" t="s">
        <v>4014</v>
      </c>
      <c r="D5" s="17" t="s">
        <v>4015</v>
      </c>
      <c r="E5" s="17" t="s">
        <v>4016</v>
      </c>
    </row>
    <row r="6">
      <c r="A6" s="14" t="s">
        <v>2111</v>
      </c>
      <c r="B6" s="17" t="s">
        <v>4017</v>
      </c>
      <c r="D6" s="17" t="s">
        <v>4018</v>
      </c>
      <c r="E6" s="17" t="s">
        <v>4019</v>
      </c>
    </row>
    <row r="7">
      <c r="A7" s="14" t="s">
        <v>4009</v>
      </c>
      <c r="B7" s="17" t="s">
        <v>4020</v>
      </c>
      <c r="D7" s="17" t="s">
        <v>4021</v>
      </c>
      <c r="E7" s="17" t="s">
        <v>4022</v>
      </c>
    </row>
    <row r="8">
      <c r="A8" s="14" t="s">
        <v>4023</v>
      </c>
      <c r="B8" s="17" t="s">
        <v>4024</v>
      </c>
      <c r="D8" s="17" t="s">
        <v>4025</v>
      </c>
      <c r="E8" s="17" t="s">
        <v>4026</v>
      </c>
    </row>
    <row r="9">
      <c r="A9" s="14" t="s">
        <v>4027</v>
      </c>
      <c r="B9" s="17" t="s">
        <v>4028</v>
      </c>
      <c r="D9" s="17" t="s">
        <v>4029</v>
      </c>
      <c r="E9" s="17" t="s">
        <v>4030</v>
      </c>
    </row>
    <row r="10">
      <c r="A10" s="14" t="s">
        <v>4029</v>
      </c>
      <c r="B10" s="17" t="s">
        <v>4031</v>
      </c>
      <c r="D10" s="17" t="s">
        <v>4032</v>
      </c>
      <c r="E10" s="17" t="s">
        <v>4033</v>
      </c>
    </row>
    <row r="11">
      <c r="A11" s="14" t="s">
        <v>4034</v>
      </c>
      <c r="B11" s="17" t="s">
        <v>4035</v>
      </c>
      <c r="D11" s="17" t="s">
        <v>4036</v>
      </c>
      <c r="E11" s="17" t="s">
        <v>4037</v>
      </c>
    </row>
    <row r="12">
      <c r="A12" s="14" t="s">
        <v>4038</v>
      </c>
      <c r="B12" s="17" t="s">
        <v>4039</v>
      </c>
      <c r="D12" s="17" t="s">
        <v>4040</v>
      </c>
      <c r="E12" s="17" t="s">
        <v>4041</v>
      </c>
    </row>
    <row r="13">
      <c r="A13" s="14" t="s">
        <v>4042</v>
      </c>
      <c r="B13" s="17" t="s">
        <v>4043</v>
      </c>
      <c r="D13" s="17" t="s">
        <v>4044</v>
      </c>
      <c r="E13" s="17" t="s">
        <v>4045</v>
      </c>
    </row>
    <row r="14">
      <c r="A14" s="17" t="s">
        <v>4006</v>
      </c>
      <c r="B14" s="17" t="s">
        <v>4046</v>
      </c>
      <c r="D14" s="17" t="s">
        <v>4047</v>
      </c>
      <c r="E14" s="17" t="s">
        <v>4048</v>
      </c>
    </row>
    <row r="15">
      <c r="D15" s="17" t="s">
        <v>1431</v>
      </c>
      <c r="E15" s="17" t="s">
        <v>4049</v>
      </c>
    </row>
    <row r="16">
      <c r="D16" s="17" t="s">
        <v>445</v>
      </c>
      <c r="E16" s="17" t="s">
        <v>4050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4051</v>
      </c>
      <c r="B1" s="204"/>
      <c r="D1" s="113" t="s">
        <v>4052</v>
      </c>
      <c r="E1" s="113" t="s">
        <v>4053</v>
      </c>
      <c r="F1" s="205" t="s">
        <v>4054</v>
      </c>
      <c r="G1" s="206" t="s">
        <v>4055</v>
      </c>
      <c r="H1" s="207" t="s">
        <v>3</v>
      </c>
      <c r="I1" s="207" t="s">
        <v>4056</v>
      </c>
      <c r="J1" s="207" t="s">
        <v>4057</v>
      </c>
      <c r="K1" s="207" t="s">
        <v>4058</v>
      </c>
      <c r="L1" s="207" t="s">
        <v>7</v>
      </c>
      <c r="M1" s="208" t="s">
        <v>4059</v>
      </c>
      <c r="N1" s="208" t="s">
        <v>9</v>
      </c>
      <c r="O1" s="209" t="s">
        <v>4060</v>
      </c>
    </row>
    <row r="2">
      <c r="A2" s="210">
        <v>1.0</v>
      </c>
      <c r="B2" s="113"/>
      <c r="D2" s="7" t="s">
        <v>1508</v>
      </c>
      <c r="E2" s="7" t="s">
        <v>4061</v>
      </c>
      <c r="F2" s="58">
        <v>2.0</v>
      </c>
      <c r="G2" s="32" t="s">
        <v>4062</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4061</v>
      </c>
      <c r="F3" s="214">
        <v>1.0</v>
      </c>
      <c r="G3" s="32" t="s">
        <v>4063</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4064</v>
      </c>
      <c r="B4" s="17">
        <f>IFERROR(__xludf.DUMMYFUNCTION("QUERY($D$1:O968,""select sum(F) where E like '%"" &amp; $A$2 &amp; ""%' label sum(F) ''"")"),30.0)</f>
        <v>30</v>
      </c>
      <c r="D4" s="7" t="s">
        <v>1395</v>
      </c>
      <c r="E4" s="7" t="s">
        <v>4061</v>
      </c>
      <c r="F4" s="214">
        <v>1.0</v>
      </c>
      <c r="G4" s="32" t="s">
        <v>4062</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4065</v>
      </c>
      <c r="B5" s="17">
        <f>IFERROR(__xludf.DUMMYFUNCTION("IFNA(QUERY($D$1:O968,""select count(G) where E like '%"" &amp; $A$2 &amp; ""%' and G = 'Alternative' label count(G) ''""),0)"),7.0)</f>
        <v>7</v>
      </c>
      <c r="D5" s="17" t="s">
        <v>1416</v>
      </c>
      <c r="E5" s="7" t="s">
        <v>4061</v>
      </c>
      <c r="F5" s="214">
        <v>1.0</v>
      </c>
      <c r="G5" s="32" t="s">
        <v>4063</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4066</v>
      </c>
      <c r="B6" s="17">
        <f>IFERROR(__xludf.DUMMYFUNCTION("QUERY($D$1:O968,""select sum(O) where E like '%"" &amp; $A$2 &amp; ""%' label sum(O) ''"")/$B$4"),3.2)</f>
        <v>3.2</v>
      </c>
      <c r="D6" s="7" t="s">
        <v>1537</v>
      </c>
      <c r="E6" s="7" t="s">
        <v>4061</v>
      </c>
      <c r="F6" s="214">
        <v>1.0</v>
      </c>
      <c r="G6" s="32" t="s">
        <v>4062</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4061</v>
      </c>
      <c r="F7" s="214">
        <v>2.0</v>
      </c>
      <c r="G7" s="32" t="s">
        <v>4062</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4061</v>
      </c>
      <c r="F8" s="214">
        <v>2.0</v>
      </c>
      <c r="G8" s="32" t="s">
        <v>4063</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4061</v>
      </c>
      <c r="F9" s="214">
        <v>1.0</v>
      </c>
      <c r="G9" s="32" t="s">
        <v>4062</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4061</v>
      </c>
      <c r="F10" s="214">
        <v>2.0</v>
      </c>
      <c r="G10" s="32" t="s">
        <v>4063</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4061</v>
      </c>
      <c r="F11" s="214">
        <v>2.0</v>
      </c>
      <c r="G11" s="32" t="s">
        <v>4063</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4061</v>
      </c>
      <c r="F12" s="214">
        <v>1.0</v>
      </c>
      <c r="G12" s="32" t="s">
        <v>4063</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4061</v>
      </c>
      <c r="F13" s="214">
        <v>1.0</v>
      </c>
      <c r="G13" s="32" t="s">
        <v>4063</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4061</v>
      </c>
      <c r="F14" s="214">
        <v>2.0</v>
      </c>
      <c r="G14" s="32" t="s">
        <v>4063</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4067</v>
      </c>
      <c r="D15" s="25" t="s">
        <v>1679</v>
      </c>
      <c r="E15" s="7" t="s">
        <v>4061</v>
      </c>
      <c r="F15" s="214">
        <v>1.0</v>
      </c>
      <c r="G15" s="32" t="s">
        <v>4063</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4068</v>
      </c>
      <c r="D16" s="29" t="s">
        <v>929</v>
      </c>
      <c r="E16" s="7" t="s">
        <v>4061</v>
      </c>
      <c r="F16" s="214">
        <v>1.0</v>
      </c>
      <c r="G16" s="32" t="s">
        <v>4063</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4069</v>
      </c>
      <c r="D17" s="17" t="s">
        <v>1635</v>
      </c>
      <c r="E17" s="7" t="s">
        <v>4061</v>
      </c>
      <c r="F17" s="214">
        <v>2.0</v>
      </c>
      <c r="G17" s="32" t="s">
        <v>4063</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4070</v>
      </c>
      <c r="D18" s="23" t="s">
        <v>636</v>
      </c>
      <c r="E18" s="7" t="s">
        <v>4061</v>
      </c>
      <c r="F18" s="214">
        <v>2.0</v>
      </c>
      <c r="G18" s="32" t="s">
        <v>4062</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4071</v>
      </c>
      <c r="D19" s="17" t="s">
        <v>1762</v>
      </c>
      <c r="E19" s="7" t="s">
        <v>4061</v>
      </c>
      <c r="F19" s="214">
        <v>2.0</v>
      </c>
      <c r="G19" s="32" t="s">
        <v>4063</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4061</v>
      </c>
      <c r="F20" s="214">
        <v>1.0</v>
      </c>
      <c r="G20" s="32" t="s">
        <v>4063</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4061</v>
      </c>
      <c r="F21" s="214">
        <v>1.0</v>
      </c>
      <c r="G21" s="32" t="s">
        <v>4063</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4061</v>
      </c>
      <c r="F22" s="214">
        <v>1.0</v>
      </c>
      <c r="G22" s="32" t="s">
        <v>4062</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4072</v>
      </c>
      <c r="F23" s="214">
        <v>1.0</v>
      </c>
      <c r="G23" s="32" t="s">
        <v>4062</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4072</v>
      </c>
      <c r="F24" s="214">
        <v>1.0</v>
      </c>
      <c r="G24" s="32" t="s">
        <v>4062</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4072</v>
      </c>
      <c r="F25" s="214">
        <v>1.0</v>
      </c>
      <c r="G25" s="32" t="s">
        <v>4063</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4072</v>
      </c>
      <c r="F26" s="214">
        <v>2.0</v>
      </c>
      <c r="G26" s="32" t="s">
        <v>4062</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4072</v>
      </c>
      <c r="F27" s="221">
        <v>2.0</v>
      </c>
      <c r="G27" s="32" t="s">
        <v>4063</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4072</v>
      </c>
      <c r="F28" s="214">
        <v>1.0</v>
      </c>
      <c r="G28" s="32" t="s">
        <v>4062</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4072</v>
      </c>
      <c r="F29" s="214">
        <v>1.0</v>
      </c>
      <c r="G29" s="32" t="s">
        <v>4063</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4072</v>
      </c>
      <c r="F30" s="214">
        <v>2.0</v>
      </c>
      <c r="G30" s="32" t="s">
        <v>4063</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4072</v>
      </c>
      <c r="F31" s="214">
        <v>1.0</v>
      </c>
      <c r="G31" s="32" t="s">
        <v>4062</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4072</v>
      </c>
      <c r="F32" s="214">
        <v>2.0</v>
      </c>
      <c r="G32" s="32" t="s">
        <v>4063</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4072</v>
      </c>
      <c r="F33" s="221">
        <v>2.0</v>
      </c>
      <c r="G33" s="32" t="s">
        <v>4062</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4072</v>
      </c>
      <c r="F34" s="214">
        <v>2.0</v>
      </c>
      <c r="G34" s="32" t="s">
        <v>4063</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4072</v>
      </c>
      <c r="F35" s="221">
        <v>1.0</v>
      </c>
      <c r="G35" s="32" t="s">
        <v>4063</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4072</v>
      </c>
      <c r="F36" s="214">
        <v>2.0</v>
      </c>
      <c r="G36" s="32" t="s">
        <v>4063</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4073</v>
      </c>
      <c r="E37" s="7" t="s">
        <v>4072</v>
      </c>
      <c r="F37" s="214">
        <v>1.0</v>
      </c>
      <c r="G37" s="32" t="s">
        <v>4062</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4072</v>
      </c>
      <c r="F38" s="214">
        <v>2.0</v>
      </c>
      <c r="G38" s="32" t="s">
        <v>4063</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4072</v>
      </c>
      <c r="F39" s="221">
        <v>1.0</v>
      </c>
      <c r="G39" s="32" t="s">
        <v>4063</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4072</v>
      </c>
      <c r="F40" s="214">
        <v>1.0</v>
      </c>
      <c r="G40" s="32" t="s">
        <v>4063</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4072</v>
      </c>
      <c r="F41" s="214">
        <v>2.0</v>
      </c>
      <c r="G41" s="32" t="s">
        <v>4063</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4072</v>
      </c>
      <c r="F42" s="214">
        <v>1.0</v>
      </c>
      <c r="G42" s="32" t="s">
        <v>4063</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4072</v>
      </c>
      <c r="F43" s="214">
        <v>1.0</v>
      </c>
      <c r="G43" s="32" t="s">
        <v>4063</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4074</v>
      </c>
      <c r="F44" s="17">
        <v>2.0</v>
      </c>
      <c r="G44" s="17" t="s">
        <v>4062</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4074</v>
      </c>
      <c r="F45" s="17">
        <v>1.0</v>
      </c>
      <c r="G45" s="17" t="s">
        <v>4062</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4074</v>
      </c>
      <c r="F46" s="17">
        <v>1.0</v>
      </c>
      <c r="G46" s="17" t="s">
        <v>4062</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4074</v>
      </c>
      <c r="F47" s="17">
        <v>1.0</v>
      </c>
      <c r="G47" s="17" t="s">
        <v>4063</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4074</v>
      </c>
      <c r="F48" s="17">
        <v>1.0</v>
      </c>
      <c r="G48" s="17" t="s">
        <v>4063</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4074</v>
      </c>
      <c r="F49" s="17">
        <v>1.0</v>
      </c>
      <c r="G49" s="17" t="s">
        <v>4063</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4074</v>
      </c>
      <c r="F50" s="17">
        <v>1.0</v>
      </c>
      <c r="G50" s="17" t="s">
        <v>4063</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4074</v>
      </c>
      <c r="F51" s="17">
        <v>2.0</v>
      </c>
      <c r="G51" s="17" t="s">
        <v>4063</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4074</v>
      </c>
      <c r="F52" s="17">
        <v>1.0</v>
      </c>
      <c r="G52" s="17" t="s">
        <v>4063</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4074</v>
      </c>
      <c r="F53" s="17">
        <v>1.0</v>
      </c>
      <c r="G53" s="17" t="s">
        <v>4063</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4074</v>
      </c>
      <c r="F54" s="17">
        <v>2.0</v>
      </c>
      <c r="G54" s="17" t="s">
        <v>4063</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4074</v>
      </c>
      <c r="F55" s="17">
        <v>2.0</v>
      </c>
      <c r="G55" s="17" t="s">
        <v>4063</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4074</v>
      </c>
      <c r="F56" s="17">
        <v>1.0</v>
      </c>
      <c r="G56" s="17" t="s">
        <v>4062</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4074</v>
      </c>
      <c r="F57" s="17">
        <v>2.0</v>
      </c>
      <c r="G57" s="17" t="s">
        <v>4063</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4074</v>
      </c>
      <c r="F58" s="17">
        <v>2.0</v>
      </c>
      <c r="G58" s="17" t="s">
        <v>4063</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4074</v>
      </c>
      <c r="F59" s="17">
        <v>1.0</v>
      </c>
      <c r="G59" s="17" t="s">
        <v>4062</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4074</v>
      </c>
      <c r="F60" s="17">
        <v>2.0</v>
      </c>
      <c r="G60" s="17" t="s">
        <v>4063</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4074</v>
      </c>
      <c r="F61" s="17">
        <v>2.0</v>
      </c>
      <c r="G61" s="17" t="s">
        <v>4062</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4074</v>
      </c>
      <c r="F62" s="17">
        <v>1.0</v>
      </c>
      <c r="G62" s="17" t="s">
        <v>4062</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4074</v>
      </c>
      <c r="F63" s="17">
        <v>2.0</v>
      </c>
      <c r="G63" s="17" t="s">
        <v>4063</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4074</v>
      </c>
      <c r="F64" s="17">
        <v>1.0</v>
      </c>
      <c r="G64" s="17" t="s">
        <v>4063</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4075</v>
      </c>
      <c r="F65" s="17">
        <v>1.0</v>
      </c>
      <c r="G65" s="17" t="s">
        <v>4062</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4075</v>
      </c>
      <c r="F66" s="17">
        <v>1.0</v>
      </c>
      <c r="G66" s="17" t="s">
        <v>4063</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4075</v>
      </c>
      <c r="F67" s="17">
        <v>1.0</v>
      </c>
      <c r="G67" s="17" t="s">
        <v>4063</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4075</v>
      </c>
      <c r="F68" s="17">
        <v>2.0</v>
      </c>
      <c r="G68" s="17" t="s">
        <v>4062</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4075</v>
      </c>
      <c r="F69" s="17">
        <v>2.0</v>
      </c>
      <c r="G69" s="17" t="s">
        <v>4062</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4075</v>
      </c>
      <c r="F70" s="17">
        <v>1.0</v>
      </c>
      <c r="G70" s="17" t="s">
        <v>4063</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4075</v>
      </c>
      <c r="F71" s="17">
        <v>1.0</v>
      </c>
      <c r="G71" s="17" t="s">
        <v>4063</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4075</v>
      </c>
      <c r="F72" s="17">
        <v>1.0</v>
      </c>
      <c r="G72" s="17" t="s">
        <v>4063</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4075</v>
      </c>
      <c r="F73" s="17">
        <v>2.0</v>
      </c>
      <c r="G73" s="17" t="s">
        <v>4062</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4075</v>
      </c>
      <c r="F74" s="17">
        <v>2.0</v>
      </c>
      <c r="G74" s="17" t="s">
        <v>4062</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4075</v>
      </c>
      <c r="F75" s="17">
        <v>1.0</v>
      </c>
      <c r="G75" s="17" t="s">
        <v>4063</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4075</v>
      </c>
      <c r="F76" s="17">
        <v>1.0</v>
      </c>
      <c r="G76" s="17" t="s">
        <v>4062</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4075</v>
      </c>
      <c r="F77" s="17">
        <v>2.0</v>
      </c>
      <c r="G77" s="17" t="s">
        <v>4063</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4075</v>
      </c>
      <c r="F78" s="17">
        <v>1.0</v>
      </c>
      <c r="G78" s="17" t="s">
        <v>4063</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4075</v>
      </c>
      <c r="F79" s="17">
        <v>1.0</v>
      </c>
      <c r="G79" s="17" t="s">
        <v>4063</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4075</v>
      </c>
      <c r="F80" s="17">
        <v>2.0</v>
      </c>
      <c r="G80" s="17" t="s">
        <v>4062</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4075</v>
      </c>
      <c r="F81" s="17">
        <v>1.0</v>
      </c>
      <c r="G81" s="17" t="s">
        <v>4063</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4075</v>
      </c>
      <c r="F82" s="17">
        <v>2.0</v>
      </c>
      <c r="G82" s="17" t="s">
        <v>4063</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4075</v>
      </c>
      <c r="F83" s="17">
        <v>2.0</v>
      </c>
      <c r="G83" s="17" t="s">
        <v>4063</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4075</v>
      </c>
      <c r="F84" s="17">
        <v>2.0</v>
      </c>
      <c r="G84" s="17" t="s">
        <v>4063</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4075</v>
      </c>
      <c r="F85" s="17">
        <v>1.0</v>
      </c>
      <c r="G85" s="17" t="s">
        <v>4063</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4063</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4063</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4063</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4063</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4076</v>
      </c>
      <c r="E1" s="202" t="s">
        <v>5</v>
      </c>
      <c r="F1" s="202" t="s">
        <v>6</v>
      </c>
      <c r="G1" s="225" t="s">
        <v>7</v>
      </c>
      <c r="H1" s="225" t="s">
        <v>8</v>
      </c>
      <c r="I1" s="226" t="s">
        <v>9</v>
      </c>
      <c r="J1" s="227" t="s">
        <v>4077</v>
      </c>
    </row>
    <row r="2">
      <c r="A2" s="17" t="s">
        <v>4078</v>
      </c>
      <c r="B2" s="228" t="s">
        <v>4079</v>
      </c>
      <c r="C2" s="60" t="s">
        <v>2694</v>
      </c>
      <c r="D2" s="55"/>
      <c r="E2" s="55" t="s">
        <v>4080</v>
      </c>
      <c r="F2" s="58" t="s">
        <v>4081</v>
      </c>
      <c r="G2" s="60">
        <v>1.0</v>
      </c>
      <c r="H2" s="60" t="s">
        <v>112</v>
      </c>
      <c r="I2" s="60" t="s">
        <v>84</v>
      </c>
    </row>
    <row r="3">
      <c r="A3" s="55" t="s">
        <v>4082</v>
      </c>
      <c r="B3" s="228" t="s">
        <v>4079</v>
      </c>
      <c r="C3" s="60" t="s">
        <v>31</v>
      </c>
      <c r="D3" s="55" t="s">
        <v>4083</v>
      </c>
      <c r="E3" s="229" t="s">
        <v>4084</v>
      </c>
      <c r="F3" s="58" t="s">
        <v>4081</v>
      </c>
      <c r="G3" s="60">
        <v>1.0</v>
      </c>
      <c r="H3" s="60" t="s">
        <v>61</v>
      </c>
      <c r="I3" s="60" t="s">
        <v>35</v>
      </c>
    </row>
    <row r="4">
      <c r="A4" s="55" t="s">
        <v>4085</v>
      </c>
      <c r="B4" s="228" t="s">
        <v>4079</v>
      </c>
      <c r="C4" s="60" t="s">
        <v>4086</v>
      </c>
      <c r="D4" s="55" t="s">
        <v>4083</v>
      </c>
      <c r="E4" s="55" t="s">
        <v>4087</v>
      </c>
      <c r="F4" s="58" t="s">
        <v>4081</v>
      </c>
      <c r="G4" s="60">
        <v>3.0</v>
      </c>
      <c r="H4" s="60" t="s">
        <v>287</v>
      </c>
      <c r="I4" s="60" t="s">
        <v>84</v>
      </c>
    </row>
    <row r="5">
      <c r="A5" s="55" t="s">
        <v>4088</v>
      </c>
      <c r="B5" s="230" t="s">
        <v>4079</v>
      </c>
      <c r="C5" s="60" t="s">
        <v>93</v>
      </c>
      <c r="D5" s="55" t="s">
        <v>4089</v>
      </c>
      <c r="E5" s="55" t="s">
        <v>4090</v>
      </c>
      <c r="F5" s="58" t="s">
        <v>4081</v>
      </c>
      <c r="G5" s="60">
        <v>5.0</v>
      </c>
      <c r="H5" s="60" t="s">
        <v>4091</v>
      </c>
      <c r="I5" s="60" t="s">
        <v>35</v>
      </c>
    </row>
    <row r="6">
      <c r="A6" s="29" t="s">
        <v>4092</v>
      </c>
      <c r="B6" s="231" t="s">
        <v>4093</v>
      </c>
      <c r="C6" s="71" t="s">
        <v>466</v>
      </c>
      <c r="D6" s="29"/>
      <c r="E6" s="29" t="s">
        <v>4094</v>
      </c>
      <c r="F6" s="32" t="s">
        <v>4081</v>
      </c>
      <c r="G6" s="71">
        <v>0.0</v>
      </c>
      <c r="H6" s="71" t="s">
        <v>4095</v>
      </c>
      <c r="I6" s="71" t="s">
        <v>35</v>
      </c>
    </row>
    <row r="7">
      <c r="A7" s="55" t="s">
        <v>4096</v>
      </c>
      <c r="B7" s="232" t="s">
        <v>4093</v>
      </c>
      <c r="C7" s="60" t="s">
        <v>2694</v>
      </c>
      <c r="D7" s="55"/>
      <c r="E7" s="55" t="s">
        <v>4097</v>
      </c>
      <c r="F7" s="58" t="s">
        <v>4081</v>
      </c>
      <c r="G7" s="60">
        <v>3.0</v>
      </c>
      <c r="H7" s="60" t="s">
        <v>1212</v>
      </c>
      <c r="I7" s="60" t="s">
        <v>84</v>
      </c>
    </row>
    <row r="8">
      <c r="A8" s="55" t="s">
        <v>4098</v>
      </c>
      <c r="B8" s="232" t="s">
        <v>4093</v>
      </c>
      <c r="C8" s="60" t="s">
        <v>466</v>
      </c>
      <c r="D8" s="55"/>
      <c r="E8" s="55" t="s">
        <v>4099</v>
      </c>
      <c r="F8" s="58" t="s">
        <v>4081</v>
      </c>
      <c r="G8" s="60">
        <v>4.0</v>
      </c>
      <c r="H8" s="60" t="s">
        <v>583</v>
      </c>
      <c r="I8" s="60" t="s">
        <v>29</v>
      </c>
    </row>
    <row r="9">
      <c r="A9" s="55" t="s">
        <v>4100</v>
      </c>
      <c r="B9" s="232" t="s">
        <v>4093</v>
      </c>
      <c r="C9" s="60" t="s">
        <v>2694</v>
      </c>
      <c r="D9" s="55"/>
      <c r="E9" s="55" t="s">
        <v>4101</v>
      </c>
      <c r="F9" s="58" t="s">
        <v>4081</v>
      </c>
      <c r="G9" s="60">
        <v>5.0</v>
      </c>
      <c r="H9" s="60" t="s">
        <v>588</v>
      </c>
      <c r="I9" s="60" t="s">
        <v>35</v>
      </c>
    </row>
    <row r="10">
      <c r="A10" s="55" t="s">
        <v>789</v>
      </c>
      <c r="B10" s="231" t="s">
        <v>4093</v>
      </c>
      <c r="C10" s="71" t="s">
        <v>735</v>
      </c>
      <c r="D10" s="29"/>
      <c r="E10" s="29" t="s">
        <v>4102</v>
      </c>
      <c r="F10" s="32" t="s">
        <v>4081</v>
      </c>
      <c r="G10" s="71">
        <v>6.0</v>
      </c>
      <c r="H10" s="71" t="s">
        <v>4103</v>
      </c>
      <c r="I10" s="71" t="s">
        <v>84</v>
      </c>
    </row>
    <row r="11">
      <c r="A11" s="55"/>
      <c r="B11" s="233" t="s">
        <v>4104</v>
      </c>
      <c r="C11" s="60" t="s">
        <v>735</v>
      </c>
      <c r="D11" s="55"/>
      <c r="E11" s="55" t="s">
        <v>4105</v>
      </c>
      <c r="F11" s="58" t="s">
        <v>4081</v>
      </c>
      <c r="G11" s="60">
        <v>1.0</v>
      </c>
      <c r="H11" s="60" t="s">
        <v>1946</v>
      </c>
      <c r="I11" s="60" t="s">
        <v>35</v>
      </c>
    </row>
    <row r="12">
      <c r="A12" s="55" t="s">
        <v>4106</v>
      </c>
      <c r="B12" s="233" t="s">
        <v>4104</v>
      </c>
      <c r="C12" s="60" t="s">
        <v>735</v>
      </c>
      <c r="D12" s="55"/>
      <c r="E12" s="55" t="s">
        <v>4107</v>
      </c>
      <c r="F12" s="58" t="s">
        <v>4081</v>
      </c>
      <c r="G12" s="60">
        <v>2.0</v>
      </c>
      <c r="H12" s="60" t="s">
        <v>1940</v>
      </c>
      <c r="I12" s="60" t="s">
        <v>35</v>
      </c>
    </row>
    <row r="13">
      <c r="A13" s="55" t="s">
        <v>4108</v>
      </c>
      <c r="B13" s="233" t="s">
        <v>4104</v>
      </c>
      <c r="C13" s="60" t="s">
        <v>4109</v>
      </c>
      <c r="D13" s="55"/>
      <c r="E13" s="234" t="s">
        <v>4110</v>
      </c>
      <c r="F13" s="58" t="s">
        <v>4081</v>
      </c>
      <c r="G13" s="60">
        <v>3.0</v>
      </c>
      <c r="H13" s="60" t="s">
        <v>1946</v>
      </c>
      <c r="I13" s="60" t="s">
        <v>84</v>
      </c>
    </row>
    <row r="14">
      <c r="A14" s="29" t="s">
        <v>4111</v>
      </c>
      <c r="B14" s="235" t="s">
        <v>4104</v>
      </c>
      <c r="C14" s="60" t="s">
        <v>93</v>
      </c>
      <c r="D14" s="55"/>
      <c r="E14" s="55" t="s">
        <v>4112</v>
      </c>
      <c r="F14" s="58" t="s">
        <v>4081</v>
      </c>
      <c r="G14" s="60">
        <v>4.0</v>
      </c>
      <c r="H14" s="60" t="s">
        <v>1725</v>
      </c>
      <c r="I14" s="60" t="s">
        <v>29</v>
      </c>
    </row>
    <row r="15">
      <c r="A15" s="55" t="s">
        <v>4113</v>
      </c>
      <c r="B15" s="233" t="s">
        <v>4104</v>
      </c>
      <c r="C15" s="60" t="s">
        <v>1580</v>
      </c>
      <c r="D15" s="55"/>
      <c r="E15" s="32" t="s">
        <v>4114</v>
      </c>
      <c r="F15" s="32" t="s">
        <v>4081</v>
      </c>
      <c r="G15" s="60">
        <v>6.0</v>
      </c>
      <c r="H15" s="60" t="s">
        <v>2368</v>
      </c>
      <c r="I15" s="60" t="s">
        <v>84</v>
      </c>
    </row>
    <row r="16">
      <c r="A16" s="17" t="s">
        <v>4115</v>
      </c>
      <c r="B16" s="94" t="s">
        <v>4104</v>
      </c>
      <c r="C16" s="16" t="s">
        <v>4116</v>
      </c>
      <c r="F16" s="17" t="s">
        <v>4081</v>
      </c>
      <c r="G16" s="107"/>
      <c r="I16" s="16" t="s">
        <v>35</v>
      </c>
    </row>
    <row r="17">
      <c r="A17" s="55" t="s">
        <v>1657</v>
      </c>
      <c r="B17" s="236" t="s">
        <v>4117</v>
      </c>
      <c r="C17" s="60" t="s">
        <v>43</v>
      </c>
      <c r="D17" s="55"/>
      <c r="E17" s="234" t="s">
        <v>4118</v>
      </c>
      <c r="F17" s="58" t="s">
        <v>4081</v>
      </c>
      <c r="G17" s="60">
        <v>1.0</v>
      </c>
      <c r="H17" s="60" t="s">
        <v>2532</v>
      </c>
      <c r="I17" s="60" t="s">
        <v>84</v>
      </c>
    </row>
    <row r="18">
      <c r="A18" s="55" t="s">
        <v>4119</v>
      </c>
      <c r="B18" s="236" t="s">
        <v>4117</v>
      </c>
      <c r="C18" s="60" t="s">
        <v>2136</v>
      </c>
      <c r="D18" s="55"/>
      <c r="E18" s="55" t="s">
        <v>4120</v>
      </c>
      <c r="F18" s="58" t="s">
        <v>4081</v>
      </c>
      <c r="G18" s="60">
        <v>1.0</v>
      </c>
      <c r="H18" s="60" t="s">
        <v>4121</v>
      </c>
      <c r="I18" s="60" t="s">
        <v>35</v>
      </c>
    </row>
    <row r="19">
      <c r="A19" s="7" t="s">
        <v>4122</v>
      </c>
      <c r="B19" s="90"/>
      <c r="C19" s="16"/>
      <c r="E19" s="17"/>
      <c r="F19" s="17" t="s">
        <v>4081</v>
      </c>
      <c r="G19" s="16"/>
      <c r="H19" s="16"/>
      <c r="I19" s="9"/>
    </row>
    <row r="20">
      <c r="A20" s="25" t="s">
        <v>4123</v>
      </c>
      <c r="B20" s="90" t="s">
        <v>4104</v>
      </c>
      <c r="C20" s="22" t="s">
        <v>443</v>
      </c>
      <c r="D20" s="7"/>
      <c r="E20" s="7" t="s">
        <v>4124</v>
      </c>
      <c r="F20" s="7"/>
      <c r="G20" s="9">
        <v>2.0</v>
      </c>
      <c r="H20" s="9" t="s">
        <v>1696</v>
      </c>
      <c r="I20" s="22" t="s">
        <v>29</v>
      </c>
    </row>
    <row r="21">
      <c r="A21" s="17" t="s">
        <v>4125</v>
      </c>
      <c r="B21" s="15" t="s">
        <v>4079</v>
      </c>
      <c r="C21" s="16" t="s">
        <v>31</v>
      </c>
      <c r="D21" s="17" t="s">
        <v>4126</v>
      </c>
      <c r="E21" s="17" t="s">
        <v>4127</v>
      </c>
      <c r="G21" s="16">
        <v>2.0</v>
      </c>
      <c r="I21" s="107"/>
    </row>
    <row r="22">
      <c r="A22" s="17" t="s">
        <v>4128</v>
      </c>
      <c r="B22" s="17" t="s">
        <v>4129</v>
      </c>
      <c r="C22" s="107"/>
      <c r="G22" s="107"/>
      <c r="I22" s="16" t="s">
        <v>84</v>
      </c>
    </row>
    <row r="23">
      <c r="A23" s="17" t="s">
        <v>4130</v>
      </c>
      <c r="B23" s="17" t="s">
        <v>4131</v>
      </c>
      <c r="C23" s="107"/>
      <c r="G23" s="107"/>
      <c r="I23" s="107"/>
    </row>
    <row r="24">
      <c r="A24" s="17" t="s">
        <v>4123</v>
      </c>
      <c r="B24" s="17" t="s">
        <v>4104</v>
      </c>
      <c r="C24" s="16"/>
      <c r="G24" s="16"/>
      <c r="H24" s="16"/>
      <c r="I24" s="16"/>
    </row>
    <row r="25">
      <c r="A25" s="17" t="s">
        <v>4132</v>
      </c>
      <c r="B25" s="94" t="s">
        <v>4104</v>
      </c>
      <c r="C25" s="16" t="s">
        <v>4133</v>
      </c>
      <c r="E25" s="17" t="s">
        <v>4134</v>
      </c>
      <c r="F25" s="17" t="s">
        <v>2149</v>
      </c>
      <c r="G25" s="16">
        <v>0.0</v>
      </c>
      <c r="H25" s="16" t="s">
        <v>2000</v>
      </c>
      <c r="I25" s="16" t="s">
        <v>29</v>
      </c>
    </row>
    <row r="26">
      <c r="A26" s="17" t="s">
        <v>4135</v>
      </c>
    </row>
    <row r="27">
      <c r="C27" s="107"/>
      <c r="E27" s="17" t="s">
        <v>4136</v>
      </c>
    </row>
    <row r="28">
      <c r="E28" s="17" t="s">
        <v>4137</v>
      </c>
    </row>
    <row r="29">
      <c r="E29" s="17" t="s">
        <v>4138</v>
      </c>
    </row>
    <row r="30">
      <c r="E30" s="17" t="s">
        <v>4139</v>
      </c>
    </row>
    <row r="31">
      <c r="E31" s="17" t="s">
        <v>4140</v>
      </c>
    </row>
    <row r="32">
      <c r="E32" s="17" t="s">
        <v>4141</v>
      </c>
    </row>
    <row r="33">
      <c r="E33" s="17" t="s">
        <v>4142</v>
      </c>
    </row>
    <row r="34">
      <c r="E34" s="17" t="s">
        <v>4143</v>
      </c>
    </row>
    <row r="35">
      <c r="A35" s="17" t="s">
        <v>4144</v>
      </c>
      <c r="B35" s="84" t="s">
        <v>4145</v>
      </c>
      <c r="C35" s="9" t="s">
        <v>4146</v>
      </c>
      <c r="D35" s="25"/>
      <c r="E35" s="7" t="s">
        <v>4147</v>
      </c>
      <c r="F35" s="7" t="s">
        <v>733</v>
      </c>
      <c r="G35" s="9">
        <v>2.0</v>
      </c>
      <c r="H35" s="9" t="s">
        <v>1329</v>
      </c>
      <c r="I35" s="9" t="s">
        <v>84</v>
      </c>
    </row>
    <row r="36">
      <c r="A36" s="17" t="s">
        <v>4148</v>
      </c>
      <c r="B36" s="82" t="s">
        <v>4145</v>
      </c>
      <c r="C36" s="16" t="s">
        <v>2694</v>
      </c>
      <c r="D36" s="17" t="s">
        <v>27</v>
      </c>
      <c r="F36" s="16">
        <v>2.0</v>
      </c>
      <c r="G36" s="16" t="s">
        <v>1186</v>
      </c>
      <c r="H36" s="16" t="s">
        <v>84</v>
      </c>
    </row>
    <row r="37">
      <c r="A37" s="55" t="s">
        <v>1657</v>
      </c>
      <c r="B37" s="17" t="s">
        <v>4149</v>
      </c>
      <c r="C37" s="17" t="s">
        <v>43</v>
      </c>
      <c r="D37" s="17" t="s">
        <v>4150</v>
      </c>
      <c r="F37" s="16">
        <v>0.0</v>
      </c>
      <c r="G37" s="16" t="s">
        <v>1659</v>
      </c>
      <c r="H37" s="16" t="s">
        <v>84</v>
      </c>
      <c r="I37" s="17" t="s">
        <v>4151</v>
      </c>
    </row>
    <row r="38">
      <c r="E38" s="17" t="s">
        <v>4152</v>
      </c>
    </row>
    <row r="39">
      <c r="E39" s="17" t="s">
        <v>4153</v>
      </c>
    </row>
    <row r="41">
      <c r="E41" s="21" t="s">
        <v>4136</v>
      </c>
    </row>
    <row r="42">
      <c r="E42" s="21" t="s">
        <v>4137</v>
      </c>
    </row>
    <row r="43">
      <c r="E43" s="21" t="s">
        <v>4138</v>
      </c>
    </row>
    <row r="44">
      <c r="E44" s="21" t="s">
        <v>4139</v>
      </c>
    </row>
    <row r="45">
      <c r="E45" s="21" t="s">
        <v>4140</v>
      </c>
    </row>
    <row r="46">
      <c r="E46" s="17" t="s">
        <v>4154</v>
      </c>
    </row>
    <row r="47">
      <c r="E47" s="17" t="s">
        <v>4155</v>
      </c>
    </row>
    <row r="48">
      <c r="E48" s="17" t="s">
        <v>4156</v>
      </c>
    </row>
    <row r="50">
      <c r="E50" s="17" t="s">
        <v>4157</v>
      </c>
    </row>
    <row r="51">
      <c r="E51" s="17" t="s">
        <v>4158</v>
      </c>
    </row>
    <row r="52">
      <c r="E52" s="17" t="s">
        <v>2707</v>
      </c>
    </row>
    <row r="53">
      <c r="A53" s="17" t="s">
        <v>4159</v>
      </c>
      <c r="E53" s="17" t="s">
        <v>4160</v>
      </c>
    </row>
    <row r="54">
      <c r="E54" s="17" t="s">
        <v>4161</v>
      </c>
    </row>
    <row r="55">
      <c r="A55" s="17" t="s">
        <v>3993</v>
      </c>
      <c r="E55" s="17" t="s">
        <v>4162</v>
      </c>
    </row>
    <row r="56">
      <c r="A56" s="17" t="s">
        <v>2718</v>
      </c>
      <c r="E56" s="17" t="s">
        <v>2719</v>
      </c>
    </row>
    <row r="58">
      <c r="E58" s="17" t="s">
        <v>4163</v>
      </c>
    </row>
    <row r="59">
      <c r="E59" s="17" t="s">
        <v>4164</v>
      </c>
    </row>
    <row r="61">
      <c r="E61" s="17" t="s">
        <v>4165</v>
      </c>
    </row>
    <row r="63">
      <c r="E63" s="17" t="s">
        <v>4166</v>
      </c>
    </row>
    <row r="64">
      <c r="E64" s="17" t="s">
        <v>4167</v>
      </c>
    </row>
    <row r="65">
      <c r="B65" s="17" t="s">
        <v>4168</v>
      </c>
    </row>
    <row r="67">
      <c r="E67" s="17" t="s">
        <v>4169</v>
      </c>
    </row>
    <row r="68">
      <c r="A68" s="17" t="s">
        <v>4170</v>
      </c>
      <c r="E68" s="17" t="s">
        <v>4171</v>
      </c>
    </row>
    <row r="69">
      <c r="E69" s="17" t="s">
        <v>4172</v>
      </c>
    </row>
    <row r="70">
      <c r="E70" s="17" t="s">
        <v>4173</v>
      </c>
    </row>
    <row r="71">
      <c r="A71" s="17" t="s">
        <v>1922</v>
      </c>
      <c r="E71" s="17" t="s">
        <v>4174</v>
      </c>
    </row>
    <row r="72">
      <c r="E72" s="17" t="s">
        <v>4175</v>
      </c>
    </row>
    <row r="73">
      <c r="E73" s="17" t="s">
        <v>4176</v>
      </c>
    </row>
    <row r="74">
      <c r="E74" s="17" t="s">
        <v>4177</v>
      </c>
    </row>
    <row r="75">
      <c r="E75" s="17" t="s">
        <v>4178</v>
      </c>
    </row>
    <row r="76">
      <c r="E76" s="17" t="s">
        <v>4179</v>
      </c>
    </row>
    <row r="77">
      <c r="E77" s="17" t="s">
        <v>4180</v>
      </c>
    </row>
    <row r="78">
      <c r="E78" s="17" t="s">
        <v>4181</v>
      </c>
    </row>
    <row r="80">
      <c r="E80" s="17" t="s">
        <v>4182</v>
      </c>
    </row>
    <row r="82">
      <c r="E82" s="17" t="s">
        <v>4183</v>
      </c>
    </row>
    <row r="83">
      <c r="E83" s="17" t="s">
        <v>4184</v>
      </c>
    </row>
    <row r="84">
      <c r="E84" s="17" t="s">
        <v>4185</v>
      </c>
    </row>
    <row r="85">
      <c r="E85" s="17" t="s">
        <v>4186</v>
      </c>
    </row>
    <row r="86">
      <c r="E86" s="17" t="s">
        <v>4187</v>
      </c>
    </row>
    <row r="87">
      <c r="E87" s="17" t="s">
        <v>4188</v>
      </c>
    </row>
    <row r="89">
      <c r="E89" s="17" t="s">
        <v>4189</v>
      </c>
    </row>
    <row r="90">
      <c r="E90" s="17" t="s">
        <v>4190</v>
      </c>
    </row>
    <row r="92">
      <c r="E92" s="17" t="s">
        <v>4191</v>
      </c>
    </row>
    <row r="93">
      <c r="E93" s="17" t="s">
        <v>4192</v>
      </c>
    </row>
    <row r="94">
      <c r="A94" s="17" t="s">
        <v>4193</v>
      </c>
      <c r="E94" s="17" t="s">
        <v>4194</v>
      </c>
    </row>
    <row r="95">
      <c r="E95" s="32" t="s">
        <v>2668</v>
      </c>
    </row>
    <row r="96">
      <c r="E96" s="17" t="s">
        <v>4195</v>
      </c>
    </row>
    <row r="97">
      <c r="A97" s="17" t="s">
        <v>4196</v>
      </c>
      <c r="E97" s="17" t="s">
        <v>4197</v>
      </c>
    </row>
    <row r="98">
      <c r="E98" s="237" t="s">
        <v>4198</v>
      </c>
    </row>
    <row r="100">
      <c r="A100" s="17" t="s">
        <v>4199</v>
      </c>
    </row>
    <row r="102">
      <c r="A102" s="25"/>
      <c r="B102" s="17" t="s">
        <v>4200</v>
      </c>
      <c r="E102" s="17" t="s">
        <v>4201</v>
      </c>
      <c r="F102" s="7"/>
      <c r="G102" s="7"/>
      <c r="H102" s="7"/>
      <c r="I102" s="238"/>
      <c r="J102" s="9"/>
      <c r="K102" s="239"/>
      <c r="L102" s="22"/>
    </row>
    <row r="103">
      <c r="A103" s="17" t="s">
        <v>4202</v>
      </c>
    </row>
    <row r="104">
      <c r="A104" s="21" t="s">
        <v>4203</v>
      </c>
      <c r="B104" s="21" t="s">
        <v>4145</v>
      </c>
      <c r="C104" s="21" t="s">
        <v>2673</v>
      </c>
      <c r="E104" s="21" t="s">
        <v>4204</v>
      </c>
      <c r="G104" s="21">
        <v>2.0</v>
      </c>
      <c r="H104" s="21" t="s">
        <v>1157</v>
      </c>
      <c r="I104" s="17" t="s">
        <v>35</v>
      </c>
    </row>
    <row r="105">
      <c r="A105" s="23" t="s">
        <v>4205</v>
      </c>
      <c r="B105" s="100" t="s">
        <v>2111</v>
      </c>
      <c r="C105" s="9" t="s">
        <v>2136</v>
      </c>
      <c r="E105" s="7" t="s">
        <v>4206</v>
      </c>
      <c r="G105" s="9">
        <v>0.0</v>
      </c>
      <c r="H105" s="9" t="s">
        <v>4207</v>
      </c>
      <c r="I105" s="9" t="s">
        <v>35</v>
      </c>
    </row>
    <row r="106">
      <c r="A106" s="17" t="s">
        <v>4208</v>
      </c>
      <c r="B106" s="94" t="s">
        <v>1694</v>
      </c>
      <c r="C106" s="16" t="s">
        <v>466</v>
      </c>
      <c r="E106" s="17" t="s">
        <v>4209</v>
      </c>
      <c r="G106" s="16">
        <v>0.0</v>
      </c>
      <c r="H106" s="16" t="s">
        <v>1721</v>
      </c>
      <c r="I106" s="16" t="s">
        <v>84</v>
      </c>
    </row>
    <row r="107">
      <c r="A107" s="7" t="s">
        <v>4210</v>
      </c>
      <c r="B107" s="8" t="s">
        <v>24</v>
      </c>
      <c r="C107" s="9" t="s">
        <v>31</v>
      </c>
      <c r="E107" s="32" t="s">
        <v>101</v>
      </c>
      <c r="G107" s="9">
        <v>6.0</v>
      </c>
      <c r="H107" s="9" t="s">
        <v>73</v>
      </c>
      <c r="I107" s="9" t="s">
        <v>29</v>
      </c>
    </row>
    <row r="108">
      <c r="A108" s="17" t="s">
        <v>4211</v>
      </c>
      <c r="C108" s="17" t="s">
        <v>1901</v>
      </c>
      <c r="E108" s="17" t="s">
        <v>4212</v>
      </c>
      <c r="I108" s="17" t="s">
        <v>84</v>
      </c>
    </row>
    <row r="109">
      <c r="A109" s="17" t="s">
        <v>4213</v>
      </c>
      <c r="B109" s="17" t="s">
        <v>447</v>
      </c>
      <c r="C109" s="17" t="s">
        <v>93</v>
      </c>
      <c r="E109" s="17" t="s">
        <v>4214</v>
      </c>
      <c r="G109" s="17">
        <v>4.0</v>
      </c>
      <c r="H109" s="17" t="s">
        <v>4215</v>
      </c>
    </row>
  </sheetData>
  <drawing r:id="rId1"/>
</worksheet>
</file>