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ncedo\Documents\Job Application 2021\My portfolio\Payslip System\GeneratePayslip\Template\"/>
    </mc:Choice>
  </mc:AlternateContent>
  <xr:revisionPtr revIDLastSave="0" documentId="8_{3601BA1F-657C-44C2-8283-2E1130970852}" xr6:coauthVersionLast="47" xr6:coauthVersionMax="47" xr10:uidLastSave="{00000000-0000-0000-0000-000000000000}"/>
  <bookViews>
    <workbookView xWindow="-120" yWindow="-120" windowWidth="20730" windowHeight="11160" tabRatio="760" activeTab="1" xr2:uid="{00000000-000D-0000-FFFF-FFFF00000000}"/>
  </bookViews>
  <sheets>
    <sheet name="Profile" sheetId="3" r:id="rId1"/>
    <sheet name="Tax Calculator" sheetId="1" r:id="rId2"/>
    <sheet name="Tax Tables 2021" sheetId="11" r:id="rId3"/>
    <sheet name="Tax Tables 2020" sheetId="10" r:id="rId4"/>
    <sheet name="Tax Tables 2019" sheetId="9" r:id="rId5"/>
  </sheets>
  <definedNames>
    <definedName name="_xlnm.Print_Area" localSheetId="1">'Tax Calculator'!$A$1:$G$38</definedName>
    <definedName name="Z_472437D9_C9B7_47B5_BACD_75CCA85131E1_.wvu.Cols" localSheetId="0" hidden="1">Profile!$K:$IV</definedName>
    <definedName name="Z_472437D9_C9B7_47B5_BACD_75CCA85131E1_.wvu.Cols" localSheetId="1" hidden="1">'Tax Calculator'!$I:$IV</definedName>
    <definedName name="Z_472437D9_C9B7_47B5_BACD_75CCA85131E1_.wvu.Cols" localSheetId="4" hidden="1">'Tax Tables 2019'!$L:$IV</definedName>
    <definedName name="Z_472437D9_C9B7_47B5_BACD_75CCA85131E1_.wvu.Cols" localSheetId="3" hidden="1">'Tax Tables 2020'!$L:$IV</definedName>
    <definedName name="Z_472437D9_C9B7_47B5_BACD_75CCA85131E1_.wvu.Cols" localSheetId="2" hidden="1">'Tax Tables 2021'!$L:$IV</definedName>
  </definedNames>
  <calcPr calcId="191029"/>
  <customWorkbookViews>
    <customWorkbookView name="Franscious - Personal View" guid="{472437D9-C9B7-47B5-BACD-75CCA85131E1}" mergeInterval="0" personalView="1" maximized="1" windowWidth="452" windowHeight="535" tabRatio="760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F25" i="1" l="1"/>
  <c r="F27" i="1" s="1"/>
  <c r="F29" i="1" s="1"/>
  <c r="D15" i="9"/>
  <c r="D14" i="9"/>
  <c r="D16" i="1"/>
  <c r="D17" i="1"/>
  <c r="D7" i="1"/>
  <c r="D9" i="1" s="1"/>
  <c r="D23" i="1"/>
  <c r="D27" i="1" s="1"/>
  <c r="I30" i="1" l="1"/>
  <c r="I28" i="1"/>
  <c r="I31" i="1"/>
  <c r="J31" i="1"/>
  <c r="J25" i="1"/>
  <c r="J24" i="1"/>
  <c r="J30" i="1"/>
  <c r="J29" i="1"/>
  <c r="J28" i="1"/>
  <c r="I27" i="1"/>
  <c r="J27" i="1"/>
  <c r="I26" i="1"/>
  <c r="J26" i="1"/>
  <c r="I25" i="1"/>
  <c r="I24" i="1"/>
  <c r="I29" i="1"/>
  <c r="I32" i="1" l="1"/>
  <c r="D14" i="1" s="1"/>
  <c r="E14" i="1" s="1"/>
  <c r="J32" i="1"/>
  <c r="D12" i="1" s="1"/>
  <c r="E12" i="1" s="1"/>
  <c r="D19" i="1" l="1"/>
  <c r="D21" i="1" s="1"/>
  <c r="D25" i="1"/>
  <c r="D29" i="1" s="1"/>
</calcChain>
</file>

<file path=xl/sharedStrings.xml><?xml version="1.0" encoding="utf-8"?>
<sst xmlns="http://schemas.openxmlformats.org/spreadsheetml/2006/main" count="365" uniqueCount="205">
  <si>
    <t>Please Note</t>
  </si>
  <si>
    <t>Tax</t>
  </si>
  <si>
    <t>-</t>
  </si>
  <si>
    <t>Rebates</t>
  </si>
  <si>
    <t>Persons under 65</t>
  </si>
  <si>
    <t>Persons over 65</t>
  </si>
  <si>
    <t>Tax Thresholds</t>
  </si>
  <si>
    <t>We offer the following tax services</t>
  </si>
  <si>
    <t>*Completion and submission of tax returns</t>
  </si>
  <si>
    <t>*Tax Clearances</t>
  </si>
  <si>
    <t>*Provisional Tax completion and submission</t>
  </si>
  <si>
    <t>Monthly Tax</t>
  </si>
  <si>
    <t>Taxable Income (R)</t>
  </si>
  <si>
    <t xml:space="preserve"> </t>
  </si>
  <si>
    <t>18% of each R1</t>
  </si>
  <si>
    <t>Our services include</t>
  </si>
  <si>
    <t>Monthly Taxable Income</t>
  </si>
  <si>
    <t>Annual Taxable Income</t>
  </si>
  <si>
    <t>Enter Monthly Taxable Income</t>
  </si>
  <si>
    <t>Or visit our website:</t>
  </si>
  <si>
    <t>Individual and Company Income Tax (Provisional tax, tax clearances, registrations)</t>
  </si>
  <si>
    <t xml:space="preserve">You can also visit our website: </t>
  </si>
  <si>
    <t>This should not be used to calculate monthly employees tax.</t>
  </si>
  <si>
    <t>to discuss a tailor made service specific to your business.</t>
  </si>
  <si>
    <t>*Tax Directives</t>
  </si>
  <si>
    <t>*Bookkeeping and Payrolls/Payslips</t>
  </si>
  <si>
    <t>Basic Salary</t>
  </si>
  <si>
    <t>Travel Allowance</t>
  </si>
  <si>
    <t>Enter Monthly Travel Allowance</t>
  </si>
  <si>
    <t>Total Monthly Taxable Income</t>
  </si>
  <si>
    <t>First two beneficiaries</t>
  </si>
  <si>
    <t>Third and more</t>
  </si>
  <si>
    <t>Business Travel - Tax free</t>
  </si>
  <si>
    <t>per kilometer</t>
  </si>
  <si>
    <t>Monthly Income</t>
  </si>
  <si>
    <t>VAT registrations / Customs Import/Export numbers</t>
  </si>
  <si>
    <t>Current year 80% Travel</t>
  </si>
  <si>
    <t>This is merely a guide to indicate the tax savings with the new tax tables.</t>
  </si>
  <si>
    <t>*VAT registrations</t>
  </si>
  <si>
    <t xml:space="preserve">Travel Allowance  </t>
  </si>
  <si>
    <t>PAYE, SDL, UIF registrations / EMP501 Recons via Easyfile ( Feb and Aug)</t>
  </si>
  <si>
    <t>Previous year 80% Travel</t>
  </si>
  <si>
    <t>Persons over 75</t>
  </si>
  <si>
    <t>WE FOCUS ON YOUR ACCOUNTING - YOU FOCUS ON YOUR BUSINESS</t>
  </si>
  <si>
    <t>Full bookkeeping function (Done at your or our business premises)</t>
  </si>
  <si>
    <t>Preparation of Annual financial statements , Independent Reviews</t>
  </si>
  <si>
    <t>Accounting Officers to CC's, Company and members tax returns</t>
  </si>
  <si>
    <t>Completion of VAT 201 returns and submission to SARS</t>
  </si>
  <si>
    <t>Completion of  PAYE, SDL and UIF returns and submission to SARS</t>
  </si>
  <si>
    <t>Workmen Compensation Registrations and Letters of Good standing</t>
  </si>
  <si>
    <t>CIPC Annual returns for all companies and Close Corporations</t>
  </si>
  <si>
    <t>Monthly management reports, Ratio analysis and Business plans</t>
  </si>
  <si>
    <t xml:space="preserve">Our services are available on a monthly retainer basis and our fees are competitive.  </t>
  </si>
  <si>
    <t>please email :</t>
  </si>
  <si>
    <t>*PAYE/UIF Registrations / Workmen Compensation</t>
  </si>
  <si>
    <t>*Registration of new taxpayers</t>
  </si>
  <si>
    <t>*Annual Returns with CIPC ( Companies)</t>
  </si>
  <si>
    <t>*Company registrations / Amendments</t>
  </si>
  <si>
    <t>Same</t>
  </si>
  <si>
    <t>Other Taxes</t>
  </si>
  <si>
    <t>Persons over 65 - 75</t>
  </si>
  <si>
    <t>This calculator uses monthly TAXABLE income and not monthly Gross income.</t>
  </si>
  <si>
    <t>Travel allowance still taxable at 80%</t>
  </si>
  <si>
    <t>T12/13</t>
  </si>
  <si>
    <t>T13/14</t>
  </si>
  <si>
    <t xml:space="preserve">      Previous Year's Tax Due</t>
  </si>
  <si>
    <t xml:space="preserve">      This Year's Tax Due</t>
  </si>
  <si>
    <t>UIF</t>
  </si>
  <si>
    <t>Monthly Salary</t>
  </si>
  <si>
    <t>Capital Gains Tax - Companies</t>
  </si>
  <si>
    <t>Capital Gains Tax - Individuals/Special Trusts</t>
  </si>
  <si>
    <t>Capital Gains Tax - Trusts</t>
  </si>
  <si>
    <t>per beneficiary per month</t>
  </si>
  <si>
    <t>Medical Aid Tax Credits per beneficiary</t>
  </si>
  <si>
    <t>*PASTEL Products/Training</t>
  </si>
  <si>
    <t>*QUICKBOOKS Products/Training</t>
  </si>
  <si>
    <t>Meals and incidental</t>
  </si>
  <si>
    <t>Incidental</t>
  </si>
  <si>
    <t>Subsistance - wen out of town in SA</t>
  </si>
  <si>
    <t>per day tax free</t>
  </si>
  <si>
    <t>Local Interest Exemption</t>
  </si>
  <si>
    <t>Annual Tax Difference</t>
  </si>
  <si>
    <t>Monthly Tax Difference</t>
  </si>
  <si>
    <t>More/(Less) money in your pocket</t>
  </si>
  <si>
    <t>www.gautax.co.za</t>
  </si>
  <si>
    <t>BBBEE Affidavits/ Commisioner of Oaths/ Certify documents</t>
  </si>
  <si>
    <t>(Exclusion of R 2 000 000 on gain or loss of primary residence)</t>
  </si>
  <si>
    <t>If you have a Travel allowance / Business owner you must complete a logbook for the tax year</t>
  </si>
  <si>
    <t>*BBBEE Affidavits for EME/ Commissioner of Oaths</t>
  </si>
  <si>
    <t>For tax planning and rates for small business corporations - call us ( also networking with Discovery broker)</t>
  </si>
  <si>
    <t>www.phantomcomputers.co.za</t>
  </si>
  <si>
    <t>www.securitycity.co.za</t>
  </si>
  <si>
    <t>www.blinds-express.co.za</t>
  </si>
  <si>
    <t>www.freshlyminced.co.za</t>
  </si>
  <si>
    <t>www.sixredmarbles.co.za</t>
  </si>
  <si>
    <t>www.consultiumarchitects.co.za</t>
  </si>
  <si>
    <t>www.loadabakkie.co.za</t>
  </si>
  <si>
    <t>www.shadesabove.co.za</t>
  </si>
  <si>
    <t>www.mtechsigns.co.za</t>
  </si>
  <si>
    <t>www.nowadaysinteriors.co.za</t>
  </si>
  <si>
    <t>www.tilecleaning.co.za</t>
  </si>
  <si>
    <t>www.nurseryschoolofthearts.co.za</t>
  </si>
  <si>
    <t>www.glenvalecomp.co.za</t>
  </si>
  <si>
    <t>Some of our clients you may support</t>
  </si>
  <si>
    <t>Full payroll function, in the Cloud apps, sealed payslips and IRP5's for your staff</t>
  </si>
  <si>
    <t>www.renuamag.co.za</t>
  </si>
  <si>
    <t>The monthly Medical Aid Credits can be added - depending on correct calculation of dependants</t>
  </si>
  <si>
    <t>555 601 - 708 310</t>
  </si>
  <si>
    <t>708 311 - 1500 000</t>
  </si>
  <si>
    <t>1500 001 and above</t>
  </si>
  <si>
    <t>Increased by R 135</t>
  </si>
  <si>
    <t>Increased by R 234</t>
  </si>
  <si>
    <t>Increased by R 1300</t>
  </si>
  <si>
    <t>Up to 12000 kilometres per annum</t>
  </si>
  <si>
    <t>individual and Company tax, Accounting , Bookkeeping , Payroll and Financial Advise</t>
  </si>
  <si>
    <t>www.heliosdesign.co.za</t>
  </si>
  <si>
    <t>www.batteryguys.co.za</t>
  </si>
  <si>
    <t>Life Insurance, Retirement Planning, Estates, Shortterm Insurance, Medical Funds</t>
  </si>
  <si>
    <t xml:space="preserve">Company registrations , MOI changes </t>
  </si>
  <si>
    <t xml:space="preserve">    2018/2019 TAX TABLES</t>
  </si>
  <si>
    <t>0 - 195 850</t>
  </si>
  <si>
    <t>195 851 - 305 850</t>
  </si>
  <si>
    <t>R35 253 + 26% of the amount above R195 850</t>
  </si>
  <si>
    <t>305 851 - 423 300</t>
  </si>
  <si>
    <t>R63 853 + 31% of the amount above R305 850</t>
  </si>
  <si>
    <t>423 301 - 555 600</t>
  </si>
  <si>
    <t>R100 263 + 36% of the amount above R423 300</t>
  </si>
  <si>
    <t>R147 891 + 39% of the amount above R555 600</t>
  </si>
  <si>
    <t>R207 448 + 41% of the amount above R708 310</t>
  </si>
  <si>
    <t>R532 041 + 45% of the amount above R1500 000</t>
  </si>
  <si>
    <t>Increased by R 666</t>
  </si>
  <si>
    <t>Increased by R 747</t>
  </si>
  <si>
    <t>Increased by R 2400</t>
  </si>
  <si>
    <t>Increased by R 3700</t>
  </si>
  <si>
    <t>Increased by R 4150</t>
  </si>
  <si>
    <t>http://www.sars.gov.za/About/SATaxSystem/Pages/Budget-Highlights.aspx</t>
  </si>
  <si>
    <t xml:space="preserve"> Retirement fund contributions 27.5 % taxable income ( Max R350 000 pa)</t>
  </si>
  <si>
    <t>Donations tax 25% over R30 million</t>
  </si>
  <si>
    <t>Estate tax 25% over R30 million</t>
  </si>
  <si>
    <t>VAT increase to 15% from 1 April 2018</t>
  </si>
  <si>
    <t>Dividend Tax still 20%</t>
  </si>
  <si>
    <t>Logbook compulsory (proof of value of vehicle )- download from our website www.gautax.co.za</t>
  </si>
  <si>
    <t>SARS Pocket Guide</t>
  </si>
  <si>
    <t>If you need any help with your TAX</t>
  </si>
  <si>
    <t>You can also download this Calculator and</t>
  </si>
  <si>
    <t>Enter your age if over 64</t>
  </si>
  <si>
    <t xml:space="preserve">  INSTANT ACCOUNTING</t>
  </si>
  <si>
    <t>Your Age</t>
  </si>
  <si>
    <t>Enter main member plus dependants</t>
  </si>
  <si>
    <t>*Insurance, Investment Plans,Medical funds</t>
  </si>
  <si>
    <t xml:space="preserve">    2019/2020 TAX TABLES</t>
  </si>
  <si>
    <t xml:space="preserve">For tax planning and rates for small business corporations - call us </t>
  </si>
  <si>
    <t>https://www.sars.gov.za/AllDocs/Documents/Budget/Budget2019/Budget%20Tax%20Guide%202019.pdf</t>
  </si>
  <si>
    <t>Logbook compulsory (proof of value of vehicle)- download from our website www.gautax.co.za</t>
  </si>
  <si>
    <t>FOR FREE</t>
  </si>
  <si>
    <t>Increased by R 153</t>
  </si>
  <si>
    <t>Increased by R 261</t>
  </si>
  <si>
    <t>Increased by R 850</t>
  </si>
  <si>
    <t>Increased by R 1450</t>
  </si>
  <si>
    <t>NEW IS SA - QUICKBOOKS ONLINE ACCOUNTANT -  FOR FREE</t>
  </si>
  <si>
    <t>2019/20 Total Tax</t>
  </si>
  <si>
    <t>Medical Tax Credit 2019/2020</t>
  </si>
  <si>
    <t xml:space="preserve"> JOIN AND INVITE US AS YOUR ACCOUNTANT - GET THE SOFTWARE FOR FREE</t>
  </si>
  <si>
    <t xml:space="preserve">    2020/2021 TAX TABLES</t>
  </si>
  <si>
    <t xml:space="preserve">                                                Services Profile</t>
  </si>
  <si>
    <r>
      <t>Please send us an email            info</t>
    </r>
    <r>
      <rPr>
        <b/>
        <sz val="10"/>
        <rFont val="Tahoma"/>
        <family val="2"/>
      </rPr>
      <t>@gautax.co.za</t>
    </r>
    <r>
      <rPr>
        <sz val="10"/>
        <rFont val="Tahoma"/>
        <family val="2"/>
      </rPr>
      <t xml:space="preserve"> </t>
    </r>
  </si>
  <si>
    <t xml:space="preserve">Our strength lies in setting up easy-to-use and affordable accounting in the cloud and </t>
  </si>
  <si>
    <t>GAUTAX is a Registered Accounting and Tax consulting Practice offering services in</t>
  </si>
  <si>
    <t xml:space="preserve">payroll systems , training  you and your staff - to become practical accountants. </t>
  </si>
  <si>
    <t>QUICKBOOKS ONLINE Products and Traning - 23 years experience</t>
  </si>
  <si>
    <r>
      <t>Please send us an email to info</t>
    </r>
    <r>
      <rPr>
        <b/>
        <sz val="11"/>
        <rFont val="Calibri"/>
        <family val="2"/>
      </rPr>
      <t>@gautax.co.za</t>
    </r>
    <r>
      <rPr>
        <sz val="11"/>
        <rFont val="Calibri"/>
        <family val="2"/>
      </rPr>
      <t xml:space="preserve"> and we will arrange a meeting </t>
    </r>
  </si>
  <si>
    <t>www.exedy.co.za</t>
  </si>
  <si>
    <t>www.play-schoolroom.co.za</t>
  </si>
  <si>
    <t>www.nikkihair.co.za</t>
  </si>
  <si>
    <t>www.beautyonfirst.co.za</t>
  </si>
  <si>
    <t>SAGE PASTEL Products and Traning - 27 years experience</t>
  </si>
  <si>
    <t>info@gautax.co.za</t>
  </si>
  <si>
    <t>the 2020/21 logbook from our website</t>
  </si>
  <si>
    <t>The tax year runs from 1 March 2020 to 28 February 2021</t>
  </si>
  <si>
    <t>TAX CALCULATOR - 2020/2021</t>
  </si>
  <si>
    <t>2020/21 Total Tax</t>
  </si>
  <si>
    <t>Medical Tax Credit 2020/2021</t>
  </si>
  <si>
    <t>2020/21 Tax year</t>
  </si>
  <si>
    <t>0 - 205 900</t>
  </si>
  <si>
    <t>205 901 - 321 600</t>
  </si>
  <si>
    <t>321 601 - 445 100</t>
  </si>
  <si>
    <t>445 101 - 584 200</t>
  </si>
  <si>
    <t>584 201 - 744 800</t>
  </si>
  <si>
    <t>744 801 - 1 577 300</t>
  </si>
  <si>
    <t>1 577 301 and above</t>
  </si>
  <si>
    <t>R37 062 + 26% of the amount above R205 900</t>
  </si>
  <si>
    <t>R67 144 + 31% of the amount above R321 600</t>
  </si>
  <si>
    <t>R105 429 + 36% of the amount above R445 100</t>
  </si>
  <si>
    <t>R155 505 + 39% of the amount above R584 200</t>
  </si>
  <si>
    <t>R218 139 + 41% of the amount above R744 800</t>
  </si>
  <si>
    <t>R559 364 + 45% of the amount above R1 577 300</t>
  </si>
  <si>
    <t>Increased by R 738</t>
  </si>
  <si>
    <t>Increased by R 1143</t>
  </si>
  <si>
    <t>Increased by R 1377</t>
  </si>
  <si>
    <t>Increased by R 4100</t>
  </si>
  <si>
    <t>Increased by R 6350</t>
  </si>
  <si>
    <t>Increased by R 7100</t>
  </si>
  <si>
    <t>Per kilometre travelled</t>
  </si>
  <si>
    <t>Business Travel reimbursement - Tax free</t>
  </si>
  <si>
    <t>https://www.sars.gov.za/AllDocs/Documents/Budget/Budget%202020/Budget%20Tax%20Guide%202020.pdf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</si>
</sst>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&quot;\ #,##0;&quot;R&quot;\ \-#,##0"/>
    <numFmt numFmtId="165" formatCode="_ &quot;R&quot;\ * #,##0.00_ ;_ &quot;R&quot;\ * \-#,##0.00_ ;_ &quot;R&quot;\ * &quot;-&quot;??_ ;_ @_ "/>
    <numFmt numFmtId="166" formatCode="&quot;R&quot;\ #,##0.00"/>
    <numFmt numFmtId="167" formatCode="[$R-436]\ #,##0.00"/>
  </numFmts>
  <fonts count="47" x14ac:knownFonts="1">
    <font>
      <sz val="10"/>
      <name val="Arial"/>
    </font>
    <font>
      <b/>
      <u/>
      <sz val="26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2"/>
      <name val="Tahoma"/>
      <family val="2"/>
    </font>
    <font>
      <sz val="12"/>
      <color indexed="9"/>
      <name val="Tahoma"/>
      <family val="2"/>
    </font>
    <font>
      <i/>
      <sz val="12"/>
      <color indexed="9"/>
      <name val="Tahoma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indexed="12"/>
      <name val="Arial"/>
      <family val="2"/>
    </font>
    <font>
      <sz val="10"/>
      <color theme="1"/>
      <name val="Tahoma"/>
      <family val="2"/>
    </font>
    <font>
      <sz val="12"/>
      <color rgb="FFFF0000"/>
      <name val="Tahoma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25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4"/>
      <color indexed="12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0"/>
      <name val="Calibri"/>
      <family val="2"/>
      <scheme val="minor"/>
    </font>
    <font>
      <b/>
      <u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3"/>
      <name val="Calibri"/>
      <family val="2"/>
      <scheme val="minor"/>
    </font>
    <font>
      <b/>
      <u/>
      <sz val="13"/>
      <name val="Calibri"/>
      <family val="2"/>
      <scheme val="minor"/>
    </font>
    <font>
      <sz val="13"/>
      <name val="Calibri"/>
      <family val="2"/>
      <scheme val="minor"/>
    </font>
    <font>
      <sz val="13"/>
      <color indexed="10"/>
      <name val="Calibri"/>
      <family val="2"/>
      <scheme val="minor"/>
    </font>
    <font>
      <b/>
      <u/>
      <sz val="24"/>
      <name val="Calibri"/>
      <family val="2"/>
      <scheme val="minor"/>
    </font>
    <font>
      <b/>
      <sz val="1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8DA9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39B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3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9" fontId="0" fillId="0" borderId="0" xfId="0" applyNumberFormat="1" applyAlignment="1">
      <alignment horizontal="center"/>
    </xf>
    <xf numFmtId="166" fontId="0" fillId="2" borderId="0" xfId="0" applyNumberFormat="1" applyFill="1"/>
    <xf numFmtId="0" fontId="0" fillId="2" borderId="0" xfId="0" applyFill="1"/>
    <xf numFmtId="0" fontId="0" fillId="3" borderId="0" xfId="0" applyFill="1"/>
    <xf numFmtId="167" fontId="1" fillId="3" borderId="0" xfId="0" applyNumberFormat="1" applyFont="1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2" fillId="3" borderId="0" xfId="1" applyFill="1" applyAlignment="1" applyProtection="1"/>
    <xf numFmtId="0" fontId="5" fillId="4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166" fontId="5" fillId="0" borderId="0" xfId="0" applyNumberFormat="1" applyFont="1"/>
    <xf numFmtId="166" fontId="5" fillId="0" borderId="0" xfId="0" applyNumberFormat="1" applyFont="1" applyFill="1"/>
    <xf numFmtId="0" fontId="6" fillId="4" borderId="0" xfId="0" applyFont="1" applyFill="1"/>
    <xf numFmtId="166" fontId="6" fillId="0" borderId="0" xfId="0" applyNumberFormat="1" applyFont="1" applyFill="1" applyBorder="1"/>
    <xf numFmtId="0" fontId="6" fillId="0" borderId="0" xfId="0" applyFont="1" applyFill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3" borderId="0" xfId="0" applyFont="1" applyFill="1" applyBorder="1" applyProtection="1"/>
    <xf numFmtId="166" fontId="3" fillId="3" borderId="0" xfId="0" applyNumberFormat="1" applyFont="1" applyFill="1" applyBorder="1" applyProtection="1"/>
    <xf numFmtId="0" fontId="5" fillId="0" borderId="0" xfId="0" applyFont="1" applyBorder="1"/>
    <xf numFmtId="166" fontId="3" fillId="3" borderId="3" xfId="0" applyNumberFormat="1" applyFont="1" applyFill="1" applyBorder="1" applyProtection="1"/>
    <xf numFmtId="0" fontId="10" fillId="0" borderId="0" xfId="0" applyFont="1" applyFill="1" applyBorder="1" applyAlignment="1" applyProtection="1">
      <alignment horizontal="center"/>
    </xf>
    <xf numFmtId="166" fontId="6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166" fontId="14" fillId="3" borderId="0" xfId="0" applyNumberFormat="1" applyFont="1" applyFill="1" applyBorder="1" applyProtection="1"/>
    <xf numFmtId="166" fontId="15" fillId="0" borderId="0" xfId="0" applyNumberFormat="1" applyFont="1" applyFill="1" applyBorder="1"/>
    <xf numFmtId="166" fontId="6" fillId="0" borderId="3" xfId="0" applyNumberFormat="1" applyFont="1" applyFill="1" applyBorder="1"/>
    <xf numFmtId="166" fontId="7" fillId="0" borderId="3" xfId="0" applyNumberFormat="1" applyFont="1" applyFill="1" applyBorder="1"/>
    <xf numFmtId="0" fontId="6" fillId="0" borderId="3" xfId="0" applyFont="1" applyFill="1" applyBorder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/>
    <xf numFmtId="0" fontId="6" fillId="0" borderId="5" xfId="0" applyFont="1" applyFill="1" applyBorder="1"/>
    <xf numFmtId="0" fontId="16" fillId="0" borderId="0" xfId="0" applyFont="1"/>
    <xf numFmtId="0" fontId="17" fillId="3" borderId="0" xfId="0" applyFont="1" applyFill="1"/>
    <xf numFmtId="0" fontId="18" fillId="3" borderId="0" xfId="1" applyFont="1" applyFill="1" applyAlignment="1" applyProtection="1"/>
    <xf numFmtId="0" fontId="19" fillId="3" borderId="0" xfId="0" applyFont="1" applyFill="1"/>
    <xf numFmtId="0" fontId="17" fillId="0" borderId="0" xfId="0" applyFont="1"/>
    <xf numFmtId="167" fontId="16" fillId="3" borderId="2" xfId="0" applyNumberFormat="1" applyFont="1" applyFill="1" applyBorder="1"/>
    <xf numFmtId="167" fontId="16" fillId="3" borderId="1" xfId="0" applyNumberFormat="1" applyFont="1" applyFill="1" applyBorder="1"/>
    <xf numFmtId="167" fontId="16" fillId="0" borderId="0" xfId="0" applyNumberFormat="1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164" fontId="16" fillId="0" borderId="0" xfId="0" applyNumberFormat="1" applyFont="1" applyBorder="1"/>
    <xf numFmtId="167" fontId="16" fillId="0" borderId="0" xfId="0" applyNumberFormat="1" applyFont="1" applyBorder="1"/>
    <xf numFmtId="166" fontId="16" fillId="0" borderId="0" xfId="0" applyNumberFormat="1" applyFont="1" applyBorder="1"/>
    <xf numFmtId="0" fontId="16" fillId="0" borderId="0" xfId="0" applyFont="1" applyBorder="1"/>
    <xf numFmtId="9" fontId="16" fillId="0" borderId="0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Border="1" applyAlignment="1">
      <alignment horizontal="right"/>
    </xf>
    <xf numFmtId="164" fontId="20" fillId="0" borderId="0" xfId="1" applyNumberFormat="1" applyFont="1" applyAlignment="1" applyProtection="1">
      <alignment horizontal="center"/>
    </xf>
    <xf numFmtId="167" fontId="16" fillId="0" borderId="0" xfId="0" applyNumberFormat="1" applyFont="1" applyBorder="1" applyAlignment="1">
      <alignment horizontal="center"/>
    </xf>
    <xf numFmtId="167" fontId="21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9" fontId="16" fillId="0" borderId="0" xfId="0" applyNumberFormat="1" applyFont="1" applyAlignment="1">
      <alignment horizontal="center"/>
    </xf>
    <xf numFmtId="167" fontId="22" fillId="7" borderId="0" xfId="0" applyNumberFormat="1" applyFont="1" applyFill="1"/>
    <xf numFmtId="0" fontId="22" fillId="7" borderId="0" xfId="0" applyFont="1" applyFill="1" applyAlignment="1">
      <alignment horizontal="center"/>
    </xf>
    <xf numFmtId="166" fontId="22" fillId="7" borderId="0" xfId="0" applyNumberFormat="1" applyFont="1" applyFill="1"/>
    <xf numFmtId="0" fontId="22" fillId="7" borderId="0" xfId="0" applyFont="1" applyFill="1"/>
    <xf numFmtId="9" fontId="22" fillId="7" borderId="0" xfId="0" applyNumberFormat="1" applyFont="1" applyFill="1" applyAlignment="1">
      <alignment horizontal="center"/>
    </xf>
    <xf numFmtId="167" fontId="22" fillId="0" borderId="0" xfId="0" applyNumberFormat="1" applyFont="1" applyFill="1"/>
    <xf numFmtId="0" fontId="22" fillId="0" borderId="0" xfId="0" applyFont="1" applyFill="1" applyAlignment="1">
      <alignment horizontal="center"/>
    </xf>
    <xf numFmtId="166" fontId="22" fillId="0" borderId="0" xfId="0" applyNumberFormat="1" applyFont="1" applyFill="1"/>
    <xf numFmtId="0" fontId="22" fillId="0" borderId="0" xfId="0" applyFont="1" applyFill="1"/>
    <xf numFmtId="9" fontId="22" fillId="0" borderId="0" xfId="0" applyNumberFormat="1" applyFont="1" applyFill="1" applyAlignment="1">
      <alignment horizontal="center"/>
    </xf>
    <xf numFmtId="167" fontId="16" fillId="0" borderId="0" xfId="0" applyNumberFormat="1" applyFont="1"/>
    <xf numFmtId="166" fontId="16" fillId="0" borderId="0" xfId="0" applyNumberFormat="1" applyFont="1"/>
    <xf numFmtId="0" fontId="23" fillId="0" borderId="0" xfId="0" applyFont="1"/>
    <xf numFmtId="10" fontId="16" fillId="0" borderId="0" xfId="0" applyNumberFormat="1" applyFont="1"/>
    <xf numFmtId="9" fontId="16" fillId="0" borderId="0" xfId="0" applyNumberFormat="1" applyFont="1" applyAlignment="1">
      <alignment horizontal="left"/>
    </xf>
    <xf numFmtId="0" fontId="23" fillId="0" borderId="0" xfId="0" applyFont="1" applyAlignment="1">
      <alignment horizontal="justify"/>
    </xf>
    <xf numFmtId="0" fontId="16" fillId="0" borderId="0" xfId="0" applyFont="1" applyAlignment="1"/>
    <xf numFmtId="0" fontId="24" fillId="0" borderId="0" xfId="0" applyFont="1"/>
    <xf numFmtId="167" fontId="25" fillId="0" borderId="0" xfId="0" applyNumberFormat="1" applyFont="1" applyAlignment="1">
      <alignment horizontal="left"/>
    </xf>
    <xf numFmtId="167" fontId="22" fillId="0" borderId="0" xfId="0" applyNumberFormat="1" applyFont="1"/>
    <xf numFmtId="167" fontId="16" fillId="8" borderId="0" xfId="0" applyNumberFormat="1" applyFont="1" applyFill="1"/>
    <xf numFmtId="0" fontId="0" fillId="8" borderId="0" xfId="0" applyFill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0" xfId="0" applyFont="1" applyFill="1"/>
    <xf numFmtId="9" fontId="16" fillId="8" borderId="0" xfId="0" applyNumberFormat="1" applyFont="1" applyFill="1" applyAlignment="1">
      <alignment horizontal="center"/>
    </xf>
    <xf numFmtId="167" fontId="2" fillId="8" borderId="0" xfId="1" applyNumberFormat="1" applyFill="1" applyAlignment="1" applyProtection="1"/>
    <xf numFmtId="165" fontId="26" fillId="9" borderId="0" xfId="0" applyNumberFormat="1" applyFont="1" applyFill="1" applyBorder="1" applyAlignment="1" applyProtection="1">
      <alignment horizontal="center" vertical="center"/>
    </xf>
    <xf numFmtId="165" fontId="26" fillId="9" borderId="3" xfId="0" applyNumberFormat="1" applyFont="1" applyFill="1" applyBorder="1" applyAlignment="1" applyProtection="1">
      <alignment horizontal="center" vertical="center"/>
    </xf>
    <xf numFmtId="166" fontId="27" fillId="0" borderId="6" xfId="0" applyNumberFormat="1" applyFont="1" applyFill="1" applyBorder="1" applyProtection="1">
      <protection locked="0"/>
    </xf>
    <xf numFmtId="166" fontId="28" fillId="9" borderId="0" xfId="0" applyNumberFormat="1" applyFont="1" applyFill="1" applyBorder="1" applyProtection="1"/>
    <xf numFmtId="166" fontId="27" fillId="9" borderId="0" xfId="0" applyNumberFormat="1" applyFont="1" applyFill="1" applyBorder="1" applyProtection="1"/>
    <xf numFmtId="166" fontId="27" fillId="9" borderId="3" xfId="0" applyNumberFormat="1" applyFont="1" applyFill="1" applyBorder="1" applyProtection="1"/>
    <xf numFmtId="166" fontId="29" fillId="9" borderId="6" xfId="0" applyNumberFormat="1" applyFont="1" applyFill="1" applyBorder="1" applyProtection="1"/>
    <xf numFmtId="166" fontId="28" fillId="9" borderId="3" xfId="0" applyNumberFormat="1" applyFont="1" applyFill="1" applyBorder="1" applyProtection="1"/>
    <xf numFmtId="166" fontId="27" fillId="9" borderId="0" xfId="0" applyNumberFormat="1" applyFont="1" applyFill="1" applyBorder="1" applyAlignment="1" applyProtection="1">
      <alignment horizontal="center"/>
    </xf>
    <xf numFmtId="10" fontId="29" fillId="9" borderId="0" xfId="0" applyNumberFormat="1" applyFont="1" applyFill="1" applyBorder="1" applyAlignment="1" applyProtection="1">
      <alignment horizontal="center"/>
    </xf>
    <xf numFmtId="166" fontId="28" fillId="9" borderId="0" xfId="0" applyNumberFormat="1" applyFont="1" applyFill="1" applyBorder="1" applyAlignment="1" applyProtection="1">
      <alignment horizontal="left"/>
    </xf>
    <xf numFmtId="10" fontId="27" fillId="9" borderId="0" xfId="0" applyNumberFormat="1" applyFont="1" applyFill="1" applyBorder="1" applyAlignment="1" applyProtection="1">
      <alignment horizontal="center"/>
    </xf>
    <xf numFmtId="166" fontId="27" fillId="7" borderId="6" xfId="0" applyNumberFormat="1" applyFont="1" applyFill="1" applyBorder="1" applyProtection="1"/>
    <xf numFmtId="1" fontId="27" fillId="0" borderId="6" xfId="0" applyNumberFormat="1" applyFont="1" applyFill="1" applyBorder="1" applyProtection="1">
      <protection locked="0"/>
    </xf>
    <xf numFmtId="166" fontId="28" fillId="7" borderId="0" xfId="0" applyNumberFormat="1" applyFont="1" applyFill="1" applyBorder="1" applyProtection="1"/>
    <xf numFmtId="166" fontId="28" fillId="7" borderId="3" xfId="0" applyNumberFormat="1" applyFont="1" applyFill="1" applyBorder="1" applyAlignment="1" applyProtection="1">
      <alignment horizontal="left"/>
    </xf>
    <xf numFmtId="166" fontId="27" fillId="7" borderId="0" xfId="0" applyNumberFormat="1" applyFont="1" applyFill="1" applyBorder="1" applyProtection="1"/>
    <xf numFmtId="166" fontId="28" fillId="7" borderId="3" xfId="0" applyNumberFormat="1" applyFont="1" applyFill="1" applyBorder="1" applyProtection="1"/>
    <xf numFmtId="165" fontId="29" fillId="10" borderId="6" xfId="0" applyNumberFormat="1" applyFont="1" applyFill="1" applyBorder="1" applyProtection="1"/>
    <xf numFmtId="166" fontId="27" fillId="10" borderId="0" xfId="0" applyNumberFormat="1" applyFont="1" applyFill="1" applyBorder="1" applyProtection="1"/>
    <xf numFmtId="166" fontId="28" fillId="10" borderId="0" xfId="0" applyNumberFormat="1" applyFont="1" applyFill="1" applyBorder="1" applyProtection="1"/>
    <xf numFmtId="166" fontId="28" fillId="10" borderId="3" xfId="0" applyNumberFormat="1" applyFont="1" applyFill="1" applyBorder="1" applyProtection="1"/>
    <xf numFmtId="166" fontId="30" fillId="10" borderId="0" xfId="0" applyNumberFormat="1" applyFont="1" applyFill="1" applyBorder="1" applyProtection="1"/>
    <xf numFmtId="166" fontId="29" fillId="10" borderId="6" xfId="0" applyNumberFormat="1" applyFont="1" applyFill="1" applyBorder="1" applyProtection="1"/>
    <xf numFmtId="166" fontId="27" fillId="10" borderId="3" xfId="0" applyNumberFormat="1" applyFont="1" applyFill="1" applyBorder="1" applyProtection="1"/>
    <xf numFmtId="166" fontId="29" fillId="6" borderId="7" xfId="0" applyNumberFormat="1" applyFont="1" applyFill="1" applyBorder="1" applyProtection="1"/>
    <xf numFmtId="166" fontId="27" fillId="6" borderId="0" xfId="0" applyNumberFormat="1" applyFont="1" applyFill="1" applyBorder="1" applyProtection="1"/>
    <xf numFmtId="166" fontId="27" fillId="6" borderId="3" xfId="0" applyNumberFormat="1" applyFont="1" applyFill="1" applyBorder="1" applyProtection="1"/>
    <xf numFmtId="166" fontId="29" fillId="6" borderId="0" xfId="0" applyNumberFormat="1" applyFont="1" applyFill="1" applyBorder="1" applyProtection="1"/>
    <xf numFmtId="0" fontId="27" fillId="6" borderId="0" xfId="0" applyFont="1" applyFill="1" applyBorder="1" applyProtection="1"/>
    <xf numFmtId="0" fontId="27" fillId="6" borderId="3" xfId="0" applyFont="1" applyFill="1" applyBorder="1" applyProtection="1"/>
    <xf numFmtId="166" fontId="31" fillId="6" borderId="0" xfId="0" applyNumberFormat="1" applyFont="1" applyFill="1" applyBorder="1" applyProtection="1"/>
    <xf numFmtId="0" fontId="31" fillId="6" borderId="3" xfId="0" applyFont="1" applyFill="1" applyBorder="1" applyProtection="1"/>
    <xf numFmtId="0" fontId="31" fillId="6" borderId="0" xfId="0" applyFont="1" applyFill="1" applyBorder="1" applyProtection="1"/>
    <xf numFmtId="166" fontId="31" fillId="5" borderId="0" xfId="0" applyNumberFormat="1" applyFont="1" applyFill="1" applyBorder="1" applyProtection="1"/>
    <xf numFmtId="0" fontId="31" fillId="5" borderId="0" xfId="0" applyFont="1" applyFill="1" applyBorder="1" applyProtection="1"/>
    <xf numFmtId="0" fontId="31" fillId="5" borderId="3" xfId="0" applyFont="1" applyFill="1" applyBorder="1" applyProtection="1"/>
    <xf numFmtId="166" fontId="27" fillId="5" borderId="0" xfId="0" applyNumberFormat="1" applyFont="1" applyFill="1" applyBorder="1" applyProtection="1"/>
    <xf numFmtId="166" fontId="27" fillId="5" borderId="3" xfId="0" applyNumberFormat="1" applyFont="1" applyFill="1" applyBorder="1" applyProtection="1"/>
    <xf numFmtId="0" fontId="28" fillId="5" borderId="8" xfId="0" applyNumberFormat="1" applyFont="1" applyFill="1" applyBorder="1" applyProtection="1"/>
    <xf numFmtId="166" fontId="28" fillId="5" borderId="0" xfId="0" applyNumberFormat="1" applyFont="1" applyFill="1" applyBorder="1" applyProtection="1"/>
    <xf numFmtId="0" fontId="28" fillId="5" borderId="0" xfId="0" applyFont="1" applyFill="1" applyBorder="1" applyProtection="1"/>
    <xf numFmtId="0" fontId="28" fillId="5" borderId="3" xfId="0" applyFont="1" applyFill="1" applyBorder="1" applyProtection="1"/>
    <xf numFmtId="166" fontId="28" fillId="5" borderId="8" xfId="0" applyNumberFormat="1" applyFont="1" applyFill="1" applyBorder="1" applyProtection="1"/>
    <xf numFmtId="0" fontId="32" fillId="11" borderId="0" xfId="1" applyFont="1" applyFill="1" applyBorder="1" applyAlignment="1" applyProtection="1"/>
    <xf numFmtId="0" fontId="33" fillId="0" borderId="0" xfId="1" applyFont="1" applyAlignment="1" applyProtection="1"/>
    <xf numFmtId="0" fontId="34" fillId="0" borderId="0" xfId="1" applyFont="1" applyAlignment="1" applyProtection="1"/>
    <xf numFmtId="0" fontId="16" fillId="3" borderId="0" xfId="0" applyFont="1" applyFill="1" applyBorder="1" applyProtection="1"/>
    <xf numFmtId="0" fontId="29" fillId="3" borderId="0" xfId="1" applyFont="1" applyFill="1" applyBorder="1" applyAlignment="1" applyProtection="1"/>
    <xf numFmtId="0" fontId="27" fillId="0" borderId="0" xfId="0" applyFont="1" applyBorder="1"/>
    <xf numFmtId="0" fontId="35" fillId="3" borderId="0" xfId="0" applyFont="1" applyFill="1" applyBorder="1" applyProtection="1"/>
    <xf numFmtId="0" fontId="17" fillId="3" borderId="0" xfId="0" applyFont="1" applyFill="1" applyBorder="1" applyProtection="1"/>
    <xf numFmtId="0" fontId="36" fillId="3" borderId="0" xfId="1" applyFont="1" applyFill="1" applyBorder="1" applyAlignment="1" applyProtection="1"/>
    <xf numFmtId="0" fontId="36" fillId="11" borderId="0" xfId="1" applyFont="1" applyFill="1" applyAlignment="1" applyProtection="1"/>
    <xf numFmtId="0" fontId="37" fillId="3" borderId="0" xfId="0" applyFont="1" applyFill="1" applyBorder="1" applyProtection="1"/>
    <xf numFmtId="1" fontId="27" fillId="11" borderId="6" xfId="0" applyNumberFormat="1" applyFont="1" applyFill="1" applyBorder="1" applyAlignment="1" applyProtection="1">
      <alignment horizontal="right" vertical="center"/>
      <protection locked="0"/>
    </xf>
    <xf numFmtId="166" fontId="30" fillId="5" borderId="0" xfId="0" applyNumberFormat="1" applyFont="1" applyFill="1" applyBorder="1" applyProtection="1"/>
    <xf numFmtId="166" fontId="30" fillId="12" borderId="9" xfId="0" applyNumberFormat="1" applyFont="1" applyFill="1" applyBorder="1" applyProtection="1"/>
    <xf numFmtId="166" fontId="30" fillId="12" borderId="10" xfId="0" applyNumberFormat="1" applyFont="1" applyFill="1" applyBorder="1" applyProtection="1"/>
    <xf numFmtId="166" fontId="30" fillId="5" borderId="3" xfId="0" applyNumberFormat="1" applyFont="1" applyFill="1" applyBorder="1" applyAlignment="1" applyProtection="1">
      <alignment horizontal="center"/>
    </xf>
    <xf numFmtId="166" fontId="28" fillId="9" borderId="3" xfId="0" applyNumberFormat="1" applyFont="1" applyFill="1" applyBorder="1" applyAlignment="1" applyProtection="1">
      <alignment horizontal="left"/>
    </xf>
    <xf numFmtId="165" fontId="39" fillId="9" borderId="8" xfId="0" applyNumberFormat="1" applyFont="1" applyFill="1" applyBorder="1" applyAlignment="1" applyProtection="1">
      <alignment horizontal="left" vertical="center"/>
    </xf>
    <xf numFmtId="166" fontId="40" fillId="9" borderId="0" xfId="0" applyNumberFormat="1" applyFont="1" applyFill="1" applyBorder="1" applyAlignment="1" applyProtection="1">
      <alignment vertical="center"/>
    </xf>
    <xf numFmtId="0" fontId="41" fillId="9" borderId="8" xfId="0" applyFont="1" applyFill="1" applyBorder="1" applyProtection="1"/>
    <xf numFmtId="165" fontId="42" fillId="9" borderId="8" xfId="0" applyNumberFormat="1" applyFont="1" applyFill="1" applyBorder="1" applyAlignment="1" applyProtection="1">
      <alignment vertical="center"/>
    </xf>
    <xf numFmtId="0" fontId="43" fillId="9" borderId="8" xfId="0" applyFont="1" applyFill="1" applyBorder="1" applyProtection="1"/>
    <xf numFmtId="0" fontId="41" fillId="7" borderId="8" xfId="0" applyFont="1" applyFill="1" applyBorder="1" applyProtection="1"/>
    <xf numFmtId="0" fontId="43" fillId="7" borderId="8" xfId="0" applyFont="1" applyFill="1" applyBorder="1" applyProtection="1"/>
    <xf numFmtId="0" fontId="41" fillId="10" borderId="8" xfId="0" applyFont="1" applyFill="1" applyBorder="1" applyProtection="1"/>
    <xf numFmtId="0" fontId="43" fillId="10" borderId="8" xfId="0" applyFont="1" applyFill="1" applyBorder="1" applyProtection="1"/>
    <xf numFmtId="166" fontId="43" fillId="10" borderId="8" xfId="0" applyNumberFormat="1" applyFont="1" applyFill="1" applyBorder="1" applyProtection="1"/>
    <xf numFmtId="166" fontId="41" fillId="6" borderId="8" xfId="0" applyNumberFormat="1" applyFont="1" applyFill="1" applyBorder="1" applyProtection="1"/>
    <xf numFmtId="166" fontId="44" fillId="5" borderId="8" xfId="0" applyNumberFormat="1" applyFont="1" applyFill="1" applyBorder="1" applyProtection="1"/>
    <xf numFmtId="0" fontId="42" fillId="5" borderId="8" xfId="0" applyFont="1" applyFill="1" applyBorder="1" applyProtection="1"/>
    <xf numFmtId="0" fontId="10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7" fontId="1" fillId="3" borderId="0" xfId="0" applyNumberFormat="1" applyFont="1" applyFill="1" applyAlignment="1">
      <alignment horizontal="center"/>
    </xf>
    <xf numFmtId="0" fontId="2" fillId="8" borderId="0" xfId="1" applyFill="1" applyAlignment="1" applyProtection="1"/>
    <xf numFmtId="0" fontId="16" fillId="0" borderId="0" xfId="0" applyFont="1" applyFill="1" applyAlignment="1">
      <alignment horizontal="center"/>
    </xf>
    <xf numFmtId="167" fontId="16" fillId="0" borderId="0" xfId="0" applyNumberFormat="1" applyFont="1" applyFill="1"/>
    <xf numFmtId="0" fontId="16" fillId="0" borderId="0" xfId="0" applyFont="1" applyFill="1"/>
    <xf numFmtId="9" fontId="1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38" fillId="12" borderId="10" xfId="0" applyNumberFormat="1" applyFont="1" applyFill="1" applyBorder="1" applyAlignment="1" applyProtection="1">
      <alignment horizontal="left"/>
    </xf>
    <xf numFmtId="0" fontId="10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7" fontId="1" fillId="3" borderId="0" xfId="0" applyNumberFormat="1" applyFont="1" applyFill="1" applyAlignment="1">
      <alignment horizontal="center"/>
    </xf>
    <xf numFmtId="0" fontId="2" fillId="3" borderId="0" xfId="1" applyFont="1" applyFill="1" applyAlignment="1" applyProtection="1"/>
    <xf numFmtId="0" fontId="16" fillId="3" borderId="0" xfId="0" applyFont="1" applyFill="1"/>
    <xf numFmtId="0" fontId="20" fillId="3" borderId="0" xfId="1" applyFont="1" applyFill="1" applyAlignment="1" applyProtection="1"/>
    <xf numFmtId="0" fontId="13" fillId="11" borderId="0" xfId="1" applyFont="1" applyFill="1" applyBorder="1" applyAlignment="1" applyProtection="1"/>
    <xf numFmtId="0" fontId="19" fillId="3" borderId="0" xfId="0" applyFont="1" applyFill="1" applyAlignment="1">
      <alignment horizontal="center"/>
    </xf>
    <xf numFmtId="0" fontId="46" fillId="0" borderId="0" xfId="0" applyFont="1" applyAlignment="1">
      <alignment horizontal="center" vertical="center"/>
    </xf>
    <xf numFmtId="0" fontId="10" fillId="0" borderId="0" xfId="0" applyFont="1" applyFill="1" applyBorder="1" applyAlignment="1" applyProtection="1">
      <alignment horizontal="center"/>
    </xf>
    <xf numFmtId="0" fontId="10" fillId="0" borderId="3" xfId="0" applyFont="1" applyFill="1" applyBorder="1" applyAlignment="1" applyProtection="1">
      <alignment horizont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165" fontId="26" fillId="9" borderId="11" xfId="0" applyNumberFormat="1" applyFont="1" applyFill="1" applyBorder="1" applyAlignment="1" applyProtection="1">
      <alignment horizontal="center" vertical="center"/>
    </xf>
    <xf numFmtId="165" fontId="26" fillId="9" borderId="12" xfId="0" applyNumberFormat="1" applyFont="1" applyFill="1" applyBorder="1" applyAlignment="1" applyProtection="1">
      <alignment horizontal="center" vertical="center"/>
    </xf>
    <xf numFmtId="165" fontId="26" fillId="9" borderId="13" xfId="0" applyNumberFormat="1" applyFont="1" applyFill="1" applyBorder="1" applyAlignment="1" applyProtection="1">
      <alignment horizontal="center" vertical="center"/>
    </xf>
    <xf numFmtId="165" fontId="26" fillId="9" borderId="9" xfId="0" applyNumberFormat="1" applyFont="1" applyFill="1" applyBorder="1" applyAlignment="1" applyProtection="1">
      <alignment horizontal="center" vertical="center"/>
    </xf>
    <xf numFmtId="165" fontId="26" fillId="9" borderId="10" xfId="0" applyNumberFormat="1" applyFont="1" applyFill="1" applyBorder="1" applyAlignment="1" applyProtection="1">
      <alignment horizontal="center" vertical="center"/>
    </xf>
    <xf numFmtId="165" fontId="26" fillId="9" borderId="4" xfId="0" applyNumberFormat="1" applyFont="1" applyFill="1" applyBorder="1" applyAlignment="1" applyProtection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167" fontId="16" fillId="3" borderId="14" xfId="0" applyNumberFormat="1" applyFont="1" applyFill="1" applyBorder="1" applyAlignment="1">
      <alignment horizontal="center"/>
    </xf>
    <xf numFmtId="167" fontId="16" fillId="3" borderId="15" xfId="0" applyNumberFormat="1" applyFont="1" applyFill="1" applyBorder="1" applyAlignment="1">
      <alignment horizontal="center"/>
    </xf>
    <xf numFmtId="0" fontId="16" fillId="3" borderId="15" xfId="0" applyNumberFormat="1" applyFont="1" applyFill="1" applyBorder="1" applyAlignment="1">
      <alignment horizontal="center"/>
    </xf>
    <xf numFmtId="0" fontId="16" fillId="3" borderId="16" xfId="0" applyNumberFormat="1" applyFont="1" applyFill="1" applyBorder="1" applyAlignment="1">
      <alignment horizontal="center"/>
    </xf>
    <xf numFmtId="167" fontId="45" fillId="3" borderId="0" xfId="0" applyNumberFormat="1" applyFont="1" applyFill="1" applyAlignment="1">
      <alignment horizontal="center"/>
    </xf>
    <xf numFmtId="167" fontId="16" fillId="3" borderId="17" xfId="0" applyNumberFormat="1" applyFont="1" applyFill="1" applyBorder="1" applyAlignment="1">
      <alignment horizontal="center"/>
    </xf>
    <xf numFmtId="167" fontId="16" fillId="3" borderId="18" xfId="0" applyNumberFormat="1" applyFont="1" applyFill="1" applyBorder="1" applyAlignment="1">
      <alignment horizontal="center"/>
    </xf>
    <xf numFmtId="9" fontId="16" fillId="3" borderId="19" xfId="0" applyNumberFormat="1" applyFont="1" applyFill="1" applyBorder="1" applyAlignment="1">
      <alignment horizontal="center"/>
    </xf>
    <xf numFmtId="9" fontId="16" fillId="3" borderId="12" xfId="0" applyNumberFormat="1" applyFont="1" applyFill="1" applyBorder="1" applyAlignment="1">
      <alignment horizontal="center"/>
    </xf>
    <xf numFmtId="9" fontId="16" fillId="3" borderId="13" xfId="0" applyNumberFormat="1" applyFont="1" applyFill="1" applyBorder="1" applyAlignment="1">
      <alignment horizontal="center"/>
    </xf>
    <xf numFmtId="0" fontId="16" fillId="3" borderId="20" xfId="0" applyNumberFormat="1" applyFont="1" applyFill="1" applyBorder="1" applyAlignment="1">
      <alignment horizontal="center"/>
    </xf>
    <xf numFmtId="0" fontId="16" fillId="3" borderId="2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7" fontId="21" fillId="0" borderId="0" xfId="0" applyNumberFormat="1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167" fontId="16" fillId="3" borderId="16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2.jp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1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19</xdr:row>
      <xdr:rowOff>104775</xdr:rowOff>
    </xdr:from>
    <xdr:to>
      <xdr:col>1</xdr:col>
      <xdr:colOff>476250</xdr:colOff>
      <xdr:row>19</xdr:row>
      <xdr:rowOff>104775</xdr:rowOff>
    </xdr:to>
    <xdr:sp macro="" textlink="">
      <xdr:nvSpPr>
        <xdr:cNvPr id="20599" name="Line 3">
          <a:extLst>
            <a:ext uri="{FF2B5EF4-FFF2-40B4-BE49-F238E27FC236}">
              <a16:creationId xmlns:a16="http://schemas.microsoft.com/office/drawing/2014/main" id="{A1F58438-5F41-4F8A-9138-A91D24B20F06}"/>
            </a:ext>
          </a:extLst>
        </xdr:cNvPr>
        <xdr:cNvSpPr>
          <a:spLocks noChangeShapeType="1"/>
        </xdr:cNvSpPr>
      </xdr:nvSpPr>
      <xdr:spPr bwMode="auto">
        <a:xfrm>
          <a:off x="342900" y="32385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20</xdr:row>
      <xdr:rowOff>104775</xdr:rowOff>
    </xdr:from>
    <xdr:to>
      <xdr:col>1</xdr:col>
      <xdr:colOff>476250</xdr:colOff>
      <xdr:row>20</xdr:row>
      <xdr:rowOff>104775</xdr:rowOff>
    </xdr:to>
    <xdr:sp macro="" textlink="">
      <xdr:nvSpPr>
        <xdr:cNvPr id="20600" name="Line 15">
          <a:extLst>
            <a:ext uri="{FF2B5EF4-FFF2-40B4-BE49-F238E27FC236}">
              <a16:creationId xmlns:a16="http://schemas.microsoft.com/office/drawing/2014/main" id="{6EA8D3C9-5623-443B-8558-A80421AF38D7}"/>
            </a:ext>
          </a:extLst>
        </xdr:cNvPr>
        <xdr:cNvSpPr>
          <a:spLocks noChangeShapeType="1"/>
        </xdr:cNvSpPr>
      </xdr:nvSpPr>
      <xdr:spPr bwMode="auto">
        <a:xfrm>
          <a:off x="342900" y="3429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21</xdr:row>
      <xdr:rowOff>104775</xdr:rowOff>
    </xdr:from>
    <xdr:to>
      <xdr:col>1</xdr:col>
      <xdr:colOff>476250</xdr:colOff>
      <xdr:row>21</xdr:row>
      <xdr:rowOff>104775</xdr:rowOff>
    </xdr:to>
    <xdr:sp macro="" textlink="">
      <xdr:nvSpPr>
        <xdr:cNvPr id="20601" name="Line 16">
          <a:extLst>
            <a:ext uri="{FF2B5EF4-FFF2-40B4-BE49-F238E27FC236}">
              <a16:creationId xmlns:a16="http://schemas.microsoft.com/office/drawing/2014/main" id="{F76E515A-88EA-491F-98A2-9C3D53141C18}"/>
            </a:ext>
          </a:extLst>
        </xdr:cNvPr>
        <xdr:cNvSpPr>
          <a:spLocks noChangeShapeType="1"/>
        </xdr:cNvSpPr>
      </xdr:nvSpPr>
      <xdr:spPr bwMode="auto">
        <a:xfrm>
          <a:off x="342900" y="36195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22</xdr:row>
      <xdr:rowOff>104775</xdr:rowOff>
    </xdr:from>
    <xdr:to>
      <xdr:col>1</xdr:col>
      <xdr:colOff>476250</xdr:colOff>
      <xdr:row>22</xdr:row>
      <xdr:rowOff>104775</xdr:rowOff>
    </xdr:to>
    <xdr:sp macro="" textlink="">
      <xdr:nvSpPr>
        <xdr:cNvPr id="20602" name="Line 17">
          <a:extLst>
            <a:ext uri="{FF2B5EF4-FFF2-40B4-BE49-F238E27FC236}">
              <a16:creationId xmlns:a16="http://schemas.microsoft.com/office/drawing/2014/main" id="{4661C3D2-8ECA-4365-BE22-18DB488BFDF8}"/>
            </a:ext>
          </a:extLst>
        </xdr:cNvPr>
        <xdr:cNvSpPr>
          <a:spLocks noChangeShapeType="1"/>
        </xdr:cNvSpPr>
      </xdr:nvSpPr>
      <xdr:spPr bwMode="auto">
        <a:xfrm>
          <a:off x="342900" y="3810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23</xdr:row>
      <xdr:rowOff>104775</xdr:rowOff>
    </xdr:from>
    <xdr:to>
      <xdr:col>1</xdr:col>
      <xdr:colOff>476250</xdr:colOff>
      <xdr:row>23</xdr:row>
      <xdr:rowOff>104775</xdr:rowOff>
    </xdr:to>
    <xdr:sp macro="" textlink="">
      <xdr:nvSpPr>
        <xdr:cNvPr id="20603" name="Line 19">
          <a:extLst>
            <a:ext uri="{FF2B5EF4-FFF2-40B4-BE49-F238E27FC236}">
              <a16:creationId xmlns:a16="http://schemas.microsoft.com/office/drawing/2014/main" id="{16CDF44E-BC3B-4B27-9622-F6E1DACD3C6A}"/>
            </a:ext>
          </a:extLst>
        </xdr:cNvPr>
        <xdr:cNvSpPr>
          <a:spLocks noChangeShapeType="1"/>
        </xdr:cNvSpPr>
      </xdr:nvSpPr>
      <xdr:spPr bwMode="auto">
        <a:xfrm>
          <a:off x="342900" y="40005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24</xdr:row>
      <xdr:rowOff>104775</xdr:rowOff>
    </xdr:from>
    <xdr:to>
      <xdr:col>1</xdr:col>
      <xdr:colOff>476250</xdr:colOff>
      <xdr:row>24</xdr:row>
      <xdr:rowOff>104775</xdr:rowOff>
    </xdr:to>
    <xdr:sp macro="" textlink="">
      <xdr:nvSpPr>
        <xdr:cNvPr id="20604" name="Line 20">
          <a:extLst>
            <a:ext uri="{FF2B5EF4-FFF2-40B4-BE49-F238E27FC236}">
              <a16:creationId xmlns:a16="http://schemas.microsoft.com/office/drawing/2014/main" id="{6BF66031-73E4-409B-8141-EDC5FEEE1BEB}"/>
            </a:ext>
          </a:extLst>
        </xdr:cNvPr>
        <xdr:cNvSpPr>
          <a:spLocks noChangeShapeType="1"/>
        </xdr:cNvSpPr>
      </xdr:nvSpPr>
      <xdr:spPr bwMode="auto">
        <a:xfrm>
          <a:off x="342900" y="4191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26</xdr:row>
      <xdr:rowOff>104775</xdr:rowOff>
    </xdr:from>
    <xdr:to>
      <xdr:col>1</xdr:col>
      <xdr:colOff>476250</xdr:colOff>
      <xdr:row>26</xdr:row>
      <xdr:rowOff>104775</xdr:rowOff>
    </xdr:to>
    <xdr:sp macro="" textlink="">
      <xdr:nvSpPr>
        <xdr:cNvPr id="20605" name="Line 21">
          <a:extLst>
            <a:ext uri="{FF2B5EF4-FFF2-40B4-BE49-F238E27FC236}">
              <a16:creationId xmlns:a16="http://schemas.microsoft.com/office/drawing/2014/main" id="{1383DC0D-28D6-4199-933D-AE076155914D}"/>
            </a:ext>
          </a:extLst>
        </xdr:cNvPr>
        <xdr:cNvSpPr>
          <a:spLocks noChangeShapeType="1"/>
        </xdr:cNvSpPr>
      </xdr:nvSpPr>
      <xdr:spPr bwMode="auto">
        <a:xfrm>
          <a:off x="342900" y="4572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28</xdr:row>
      <xdr:rowOff>104775</xdr:rowOff>
    </xdr:from>
    <xdr:to>
      <xdr:col>1</xdr:col>
      <xdr:colOff>476250</xdr:colOff>
      <xdr:row>28</xdr:row>
      <xdr:rowOff>104775</xdr:rowOff>
    </xdr:to>
    <xdr:sp macro="" textlink="">
      <xdr:nvSpPr>
        <xdr:cNvPr id="20606" name="Line 23">
          <a:extLst>
            <a:ext uri="{FF2B5EF4-FFF2-40B4-BE49-F238E27FC236}">
              <a16:creationId xmlns:a16="http://schemas.microsoft.com/office/drawing/2014/main" id="{93A3E366-3A17-41CD-BECF-871E58FD5A18}"/>
            </a:ext>
          </a:extLst>
        </xdr:cNvPr>
        <xdr:cNvSpPr>
          <a:spLocks noChangeShapeType="1"/>
        </xdr:cNvSpPr>
      </xdr:nvSpPr>
      <xdr:spPr bwMode="auto">
        <a:xfrm>
          <a:off x="342900" y="4953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30</xdr:row>
      <xdr:rowOff>104775</xdr:rowOff>
    </xdr:from>
    <xdr:to>
      <xdr:col>1</xdr:col>
      <xdr:colOff>476250</xdr:colOff>
      <xdr:row>30</xdr:row>
      <xdr:rowOff>104775</xdr:rowOff>
    </xdr:to>
    <xdr:sp macro="" textlink="">
      <xdr:nvSpPr>
        <xdr:cNvPr id="20607" name="Line 24">
          <a:extLst>
            <a:ext uri="{FF2B5EF4-FFF2-40B4-BE49-F238E27FC236}">
              <a16:creationId xmlns:a16="http://schemas.microsoft.com/office/drawing/2014/main" id="{E7553647-AF35-4730-A63C-4AED2BA746CF}"/>
            </a:ext>
          </a:extLst>
        </xdr:cNvPr>
        <xdr:cNvSpPr>
          <a:spLocks noChangeShapeType="1"/>
        </xdr:cNvSpPr>
      </xdr:nvSpPr>
      <xdr:spPr bwMode="auto">
        <a:xfrm>
          <a:off x="342900" y="5334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31</xdr:row>
      <xdr:rowOff>104775</xdr:rowOff>
    </xdr:from>
    <xdr:to>
      <xdr:col>1</xdr:col>
      <xdr:colOff>466725</xdr:colOff>
      <xdr:row>31</xdr:row>
      <xdr:rowOff>104775</xdr:rowOff>
    </xdr:to>
    <xdr:sp macro="" textlink="">
      <xdr:nvSpPr>
        <xdr:cNvPr id="20608" name="Line 25">
          <a:extLst>
            <a:ext uri="{FF2B5EF4-FFF2-40B4-BE49-F238E27FC236}">
              <a16:creationId xmlns:a16="http://schemas.microsoft.com/office/drawing/2014/main" id="{BF6009D6-60BC-4191-910C-94F271E28617}"/>
            </a:ext>
          </a:extLst>
        </xdr:cNvPr>
        <xdr:cNvSpPr>
          <a:spLocks noChangeShapeType="1"/>
        </xdr:cNvSpPr>
      </xdr:nvSpPr>
      <xdr:spPr bwMode="auto">
        <a:xfrm>
          <a:off x="342900" y="5524500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18</xdr:row>
      <xdr:rowOff>85725</xdr:rowOff>
    </xdr:from>
    <xdr:to>
      <xdr:col>1</xdr:col>
      <xdr:colOff>485775</xdr:colOff>
      <xdr:row>18</xdr:row>
      <xdr:rowOff>85725</xdr:rowOff>
    </xdr:to>
    <xdr:sp macro="" textlink="">
      <xdr:nvSpPr>
        <xdr:cNvPr id="20609" name="Line 26">
          <a:extLst>
            <a:ext uri="{FF2B5EF4-FFF2-40B4-BE49-F238E27FC236}">
              <a16:creationId xmlns:a16="http://schemas.microsoft.com/office/drawing/2014/main" id="{D6544926-D11C-4FF9-893B-7C3F6C6FD9E1}"/>
            </a:ext>
          </a:extLst>
        </xdr:cNvPr>
        <xdr:cNvSpPr>
          <a:spLocks noChangeShapeType="1"/>
        </xdr:cNvSpPr>
      </xdr:nvSpPr>
      <xdr:spPr bwMode="auto">
        <a:xfrm>
          <a:off x="352425" y="30289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27</xdr:row>
      <xdr:rowOff>104775</xdr:rowOff>
    </xdr:from>
    <xdr:to>
      <xdr:col>1</xdr:col>
      <xdr:colOff>476250</xdr:colOff>
      <xdr:row>27</xdr:row>
      <xdr:rowOff>104775</xdr:rowOff>
    </xdr:to>
    <xdr:sp macro="" textlink="">
      <xdr:nvSpPr>
        <xdr:cNvPr id="20611" name="Line 32">
          <a:extLst>
            <a:ext uri="{FF2B5EF4-FFF2-40B4-BE49-F238E27FC236}">
              <a16:creationId xmlns:a16="http://schemas.microsoft.com/office/drawing/2014/main" id="{E9BCE883-9ACC-4A90-AA49-8EF06ACB70A6}"/>
            </a:ext>
          </a:extLst>
        </xdr:cNvPr>
        <xdr:cNvSpPr>
          <a:spLocks noChangeShapeType="1"/>
        </xdr:cNvSpPr>
      </xdr:nvSpPr>
      <xdr:spPr bwMode="auto">
        <a:xfrm>
          <a:off x="342900" y="47625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104775</xdr:colOff>
      <xdr:row>29</xdr:row>
      <xdr:rowOff>104775</xdr:rowOff>
    </xdr:from>
    <xdr:to>
      <xdr:col>1</xdr:col>
      <xdr:colOff>476250</xdr:colOff>
      <xdr:row>29</xdr:row>
      <xdr:rowOff>104775</xdr:rowOff>
    </xdr:to>
    <xdr:sp macro="" textlink="">
      <xdr:nvSpPr>
        <xdr:cNvPr id="20612" name="Line 34">
          <a:extLst>
            <a:ext uri="{FF2B5EF4-FFF2-40B4-BE49-F238E27FC236}">
              <a16:creationId xmlns:a16="http://schemas.microsoft.com/office/drawing/2014/main" id="{1C62A9A2-0CA7-44C2-8D1B-56C1E62F8AC8}"/>
            </a:ext>
          </a:extLst>
        </xdr:cNvPr>
        <xdr:cNvSpPr>
          <a:spLocks noChangeShapeType="1"/>
        </xdr:cNvSpPr>
      </xdr:nvSpPr>
      <xdr:spPr bwMode="auto">
        <a:xfrm>
          <a:off x="342900" y="51435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104775</xdr:colOff>
      <xdr:row>25</xdr:row>
      <xdr:rowOff>47625</xdr:rowOff>
    </xdr:from>
    <xdr:to>
      <xdr:col>1</xdr:col>
      <xdr:colOff>504825</xdr:colOff>
      <xdr:row>25</xdr:row>
      <xdr:rowOff>161925</xdr:rowOff>
    </xdr:to>
    <xdr:pic>
      <xdr:nvPicPr>
        <xdr:cNvPr id="20613" name="Picture 38">
          <a:extLst>
            <a:ext uri="{FF2B5EF4-FFF2-40B4-BE49-F238E27FC236}">
              <a16:creationId xmlns:a16="http://schemas.microsoft.com/office/drawing/2014/main" id="{5E9D41CA-ECA7-4B4F-A4DC-CE80692F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324350"/>
          <a:ext cx="4000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34</xdr:row>
      <xdr:rowOff>85725</xdr:rowOff>
    </xdr:from>
    <xdr:to>
      <xdr:col>1</xdr:col>
      <xdr:colOff>457200</xdr:colOff>
      <xdr:row>34</xdr:row>
      <xdr:rowOff>85725</xdr:rowOff>
    </xdr:to>
    <xdr:sp macro="" textlink="">
      <xdr:nvSpPr>
        <xdr:cNvPr id="20614" name="Line 25">
          <a:extLst>
            <a:ext uri="{FF2B5EF4-FFF2-40B4-BE49-F238E27FC236}">
              <a16:creationId xmlns:a16="http://schemas.microsoft.com/office/drawing/2014/main" id="{6F223076-BF2A-4941-B2DC-23ADF8C7F29E}"/>
            </a:ext>
          </a:extLst>
        </xdr:cNvPr>
        <xdr:cNvSpPr>
          <a:spLocks noChangeShapeType="1"/>
        </xdr:cNvSpPr>
      </xdr:nvSpPr>
      <xdr:spPr bwMode="auto">
        <a:xfrm>
          <a:off x="333375" y="6076950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32</xdr:row>
      <xdr:rowOff>95250</xdr:rowOff>
    </xdr:from>
    <xdr:to>
      <xdr:col>1</xdr:col>
      <xdr:colOff>457200</xdr:colOff>
      <xdr:row>32</xdr:row>
      <xdr:rowOff>95250</xdr:rowOff>
    </xdr:to>
    <xdr:sp macro="" textlink="">
      <xdr:nvSpPr>
        <xdr:cNvPr id="20615" name="Line 25">
          <a:extLst>
            <a:ext uri="{FF2B5EF4-FFF2-40B4-BE49-F238E27FC236}">
              <a16:creationId xmlns:a16="http://schemas.microsoft.com/office/drawing/2014/main" id="{CF8B2B3A-2D7C-407C-86AC-61562400A35F}"/>
            </a:ext>
          </a:extLst>
        </xdr:cNvPr>
        <xdr:cNvSpPr>
          <a:spLocks noChangeShapeType="1"/>
        </xdr:cNvSpPr>
      </xdr:nvSpPr>
      <xdr:spPr bwMode="auto">
        <a:xfrm>
          <a:off x="333375" y="570547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523875</xdr:colOff>
      <xdr:row>9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A99E5F8-60F6-47BA-922D-1083835937BE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9" t="6847" r="5859" b="6847"/>
        <a:stretch>
          <a:fillRect/>
        </a:stretch>
      </xdr:blipFill>
      <xdr:spPr bwMode="auto">
        <a:xfrm>
          <a:off x="0" y="0"/>
          <a:ext cx="2590800" cy="1514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85725</xdr:colOff>
      <xdr:row>33</xdr:row>
      <xdr:rowOff>95250</xdr:rowOff>
    </xdr:from>
    <xdr:to>
      <xdr:col>1</xdr:col>
      <xdr:colOff>447675</xdr:colOff>
      <xdr:row>33</xdr:row>
      <xdr:rowOff>95250</xdr:rowOff>
    </xdr:to>
    <xdr:sp macro="" textlink="">
      <xdr:nvSpPr>
        <xdr:cNvPr id="24" name="Line 25">
          <a:extLst>
            <a:ext uri="{FF2B5EF4-FFF2-40B4-BE49-F238E27FC236}">
              <a16:creationId xmlns:a16="http://schemas.microsoft.com/office/drawing/2014/main" id="{EDFD82AC-C68B-4AF1-94CD-DD276968BA80}"/>
            </a:ext>
          </a:extLst>
        </xdr:cNvPr>
        <xdr:cNvSpPr>
          <a:spLocks noChangeShapeType="1"/>
        </xdr:cNvSpPr>
      </xdr:nvSpPr>
      <xdr:spPr bwMode="auto">
        <a:xfrm>
          <a:off x="323850" y="5895975"/>
          <a:ext cx="36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</xdr:row>
      <xdr:rowOff>180975</xdr:rowOff>
    </xdr:from>
    <xdr:to>
      <xdr:col>4</xdr:col>
      <xdr:colOff>657225</xdr:colOff>
      <xdr:row>3</xdr:row>
      <xdr:rowOff>180975</xdr:rowOff>
    </xdr:to>
    <xdr:sp macro="" textlink="">
      <xdr:nvSpPr>
        <xdr:cNvPr id="19577" name="Line 2">
          <a:extLst>
            <a:ext uri="{FF2B5EF4-FFF2-40B4-BE49-F238E27FC236}">
              <a16:creationId xmlns:a16="http://schemas.microsoft.com/office/drawing/2014/main" id="{AB904653-E4D0-4505-89EA-7DF2703F16CB}"/>
            </a:ext>
          </a:extLst>
        </xdr:cNvPr>
        <xdr:cNvSpPr>
          <a:spLocks noChangeShapeType="1"/>
        </xdr:cNvSpPr>
      </xdr:nvSpPr>
      <xdr:spPr bwMode="auto">
        <a:xfrm flipH="1" flipV="1">
          <a:off x="7191375" y="120967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18</xdr:row>
      <xdr:rowOff>85725</xdr:rowOff>
    </xdr:from>
    <xdr:to>
      <xdr:col>4</xdr:col>
      <xdr:colOff>695325</xdr:colOff>
      <xdr:row>18</xdr:row>
      <xdr:rowOff>85725</xdr:rowOff>
    </xdr:to>
    <xdr:sp macro="" textlink="">
      <xdr:nvSpPr>
        <xdr:cNvPr id="19578" name="Line 6">
          <a:extLst>
            <a:ext uri="{FF2B5EF4-FFF2-40B4-BE49-F238E27FC236}">
              <a16:creationId xmlns:a16="http://schemas.microsoft.com/office/drawing/2014/main" id="{CDD72FA7-E34B-46EC-9BD2-7DEF1474B154}"/>
            </a:ext>
          </a:extLst>
        </xdr:cNvPr>
        <xdr:cNvSpPr>
          <a:spLocks noChangeShapeType="1"/>
        </xdr:cNvSpPr>
      </xdr:nvSpPr>
      <xdr:spPr bwMode="auto">
        <a:xfrm flipH="1" flipV="1">
          <a:off x="7115175" y="4648200"/>
          <a:ext cx="666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20</xdr:row>
      <xdr:rowOff>85725</xdr:rowOff>
    </xdr:from>
    <xdr:to>
      <xdr:col>4</xdr:col>
      <xdr:colOff>695325</xdr:colOff>
      <xdr:row>20</xdr:row>
      <xdr:rowOff>85725</xdr:rowOff>
    </xdr:to>
    <xdr:sp macro="" textlink="">
      <xdr:nvSpPr>
        <xdr:cNvPr id="19579" name="Line 10">
          <a:extLst>
            <a:ext uri="{FF2B5EF4-FFF2-40B4-BE49-F238E27FC236}">
              <a16:creationId xmlns:a16="http://schemas.microsoft.com/office/drawing/2014/main" id="{B39BEED0-6297-486C-A374-DA530CEEA7D2}"/>
            </a:ext>
          </a:extLst>
        </xdr:cNvPr>
        <xdr:cNvSpPr>
          <a:spLocks noChangeShapeType="1"/>
        </xdr:cNvSpPr>
      </xdr:nvSpPr>
      <xdr:spPr bwMode="auto">
        <a:xfrm flipH="1" flipV="1">
          <a:off x="7134225" y="512445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752475</xdr:colOff>
      <xdr:row>18</xdr:row>
      <xdr:rowOff>95250</xdr:rowOff>
    </xdr:from>
    <xdr:to>
      <xdr:col>4</xdr:col>
      <xdr:colOff>752475</xdr:colOff>
      <xdr:row>20</xdr:row>
      <xdr:rowOff>76200</xdr:rowOff>
    </xdr:to>
    <xdr:sp macro="" textlink="">
      <xdr:nvSpPr>
        <xdr:cNvPr id="19580" name="Line 11">
          <a:extLst>
            <a:ext uri="{FF2B5EF4-FFF2-40B4-BE49-F238E27FC236}">
              <a16:creationId xmlns:a16="http://schemas.microsoft.com/office/drawing/2014/main" id="{FB86D00A-DD5E-4137-B4AE-80C547A886B9}"/>
            </a:ext>
          </a:extLst>
        </xdr:cNvPr>
        <xdr:cNvSpPr>
          <a:spLocks noChangeShapeType="1"/>
        </xdr:cNvSpPr>
      </xdr:nvSpPr>
      <xdr:spPr bwMode="auto">
        <a:xfrm>
          <a:off x="7781925" y="4657725"/>
          <a:ext cx="0" cy="457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255</xdr:col>
      <xdr:colOff>0</xdr:colOff>
      <xdr:row>11</xdr:row>
      <xdr:rowOff>0</xdr:rowOff>
    </xdr:from>
    <xdr:to>
      <xdr:col>255</xdr:col>
      <xdr:colOff>0</xdr:colOff>
      <xdr:row>11</xdr:row>
      <xdr:rowOff>0</xdr:rowOff>
    </xdr:to>
    <xdr:sp macro="" textlink="">
      <xdr:nvSpPr>
        <xdr:cNvPr id="19582" name="Line 17">
          <a:extLst>
            <a:ext uri="{FF2B5EF4-FFF2-40B4-BE49-F238E27FC236}">
              <a16:creationId xmlns:a16="http://schemas.microsoft.com/office/drawing/2014/main" id="{FAEF2223-02E7-41D9-9F55-FA19C8AB3F2C}"/>
            </a:ext>
          </a:extLst>
        </xdr:cNvPr>
        <xdr:cNvSpPr>
          <a:spLocks noChangeShapeType="1"/>
        </xdr:cNvSpPr>
      </xdr:nvSpPr>
      <xdr:spPr bwMode="auto">
        <a:xfrm flipH="1">
          <a:off x="12296775" y="2905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8</xdr:row>
      <xdr:rowOff>95250</xdr:rowOff>
    </xdr:from>
    <xdr:to>
      <xdr:col>4</xdr:col>
      <xdr:colOff>628650</xdr:colOff>
      <xdr:row>8</xdr:row>
      <xdr:rowOff>104775</xdr:rowOff>
    </xdr:to>
    <xdr:sp macro="" textlink="">
      <xdr:nvSpPr>
        <xdr:cNvPr id="19583" name="Line 19">
          <a:extLst>
            <a:ext uri="{FF2B5EF4-FFF2-40B4-BE49-F238E27FC236}">
              <a16:creationId xmlns:a16="http://schemas.microsoft.com/office/drawing/2014/main" id="{15145CD4-450A-4629-BC66-0067D0FF1E26}"/>
            </a:ext>
          </a:extLst>
        </xdr:cNvPr>
        <xdr:cNvSpPr>
          <a:spLocks noChangeShapeType="1"/>
        </xdr:cNvSpPr>
      </xdr:nvSpPr>
      <xdr:spPr bwMode="auto">
        <a:xfrm flipH="1">
          <a:off x="7419975" y="2295525"/>
          <a:ext cx="2952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323850</xdr:colOff>
      <xdr:row>9</xdr:row>
      <xdr:rowOff>85725</xdr:rowOff>
    </xdr:from>
    <xdr:to>
      <xdr:col>4</xdr:col>
      <xdr:colOff>600075</xdr:colOff>
      <xdr:row>9</xdr:row>
      <xdr:rowOff>95250</xdr:rowOff>
    </xdr:to>
    <xdr:sp macro="" textlink="">
      <xdr:nvSpPr>
        <xdr:cNvPr id="19584" name="Line 20">
          <a:extLst>
            <a:ext uri="{FF2B5EF4-FFF2-40B4-BE49-F238E27FC236}">
              <a16:creationId xmlns:a16="http://schemas.microsoft.com/office/drawing/2014/main" id="{9F32E5DC-CFCD-4300-9242-C0C57D11A3BF}"/>
            </a:ext>
          </a:extLst>
        </xdr:cNvPr>
        <xdr:cNvSpPr>
          <a:spLocks noChangeShapeType="1"/>
        </xdr:cNvSpPr>
      </xdr:nvSpPr>
      <xdr:spPr bwMode="auto">
        <a:xfrm flipH="1" flipV="1">
          <a:off x="7410450" y="2505075"/>
          <a:ext cx="2762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1857375</xdr:colOff>
      <xdr:row>34</xdr:row>
      <xdr:rowOff>9525</xdr:rowOff>
    </xdr:from>
    <xdr:to>
      <xdr:col>0</xdr:col>
      <xdr:colOff>2628900</xdr:colOff>
      <xdr:row>37</xdr:row>
      <xdr:rowOff>95249</xdr:rowOff>
    </xdr:to>
    <xdr:pic>
      <xdr:nvPicPr>
        <xdr:cNvPr id="19585" name="Picture 1">
          <a:extLst>
            <a:ext uri="{FF2B5EF4-FFF2-40B4-BE49-F238E27FC236}">
              <a16:creationId xmlns:a16="http://schemas.microsoft.com/office/drawing/2014/main" id="{E0BC7CF8-AC93-4B5A-B5FB-B24024DA9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8058150"/>
          <a:ext cx="7715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104775</xdr:colOff>
      <xdr:row>4</xdr:row>
      <xdr:rowOff>161925</xdr:rowOff>
    </xdr:from>
    <xdr:to>
      <xdr:col>4</xdr:col>
      <xdr:colOff>657225</xdr:colOff>
      <xdr:row>4</xdr:row>
      <xdr:rowOff>171450</xdr:rowOff>
    </xdr:to>
    <xdr:sp macro="" textlink="">
      <xdr:nvSpPr>
        <xdr:cNvPr id="19586" name="Line 2">
          <a:extLst>
            <a:ext uri="{FF2B5EF4-FFF2-40B4-BE49-F238E27FC236}">
              <a16:creationId xmlns:a16="http://schemas.microsoft.com/office/drawing/2014/main" id="{99FB8C9C-24F3-422A-B233-08FD4B19163A}"/>
            </a:ext>
          </a:extLst>
        </xdr:cNvPr>
        <xdr:cNvSpPr>
          <a:spLocks noChangeShapeType="1"/>
        </xdr:cNvSpPr>
      </xdr:nvSpPr>
      <xdr:spPr bwMode="auto">
        <a:xfrm flipH="1" flipV="1">
          <a:off x="7191375" y="1438275"/>
          <a:ext cx="5524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95250</xdr:colOff>
      <xdr:row>2</xdr:row>
      <xdr:rowOff>142875</xdr:rowOff>
    </xdr:from>
    <xdr:to>
      <xdr:col>4</xdr:col>
      <xdr:colOff>647700</xdr:colOff>
      <xdr:row>2</xdr:row>
      <xdr:rowOff>142875</xdr:rowOff>
    </xdr:to>
    <xdr:sp macro="" textlink="">
      <xdr:nvSpPr>
        <xdr:cNvPr id="19587" name="Line 2">
          <a:extLst>
            <a:ext uri="{FF2B5EF4-FFF2-40B4-BE49-F238E27FC236}">
              <a16:creationId xmlns:a16="http://schemas.microsoft.com/office/drawing/2014/main" id="{C80AB279-99BA-4DED-B7BA-49EE718C6EEF}"/>
            </a:ext>
          </a:extLst>
        </xdr:cNvPr>
        <xdr:cNvSpPr>
          <a:spLocks noChangeShapeType="1"/>
        </xdr:cNvSpPr>
      </xdr:nvSpPr>
      <xdr:spPr bwMode="auto">
        <a:xfrm flipH="1" flipV="1">
          <a:off x="7181850" y="87630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619125</xdr:colOff>
      <xdr:row>32</xdr:row>
      <xdr:rowOff>38100</xdr:rowOff>
    </xdr:from>
    <xdr:to>
      <xdr:col>6</xdr:col>
      <xdr:colOff>1924050</xdr:colOff>
      <xdr:row>35</xdr:row>
      <xdr:rowOff>228600</xdr:rowOff>
    </xdr:to>
    <xdr:pic>
      <xdr:nvPicPr>
        <xdr:cNvPr id="19588" name="image8.jpeg">
          <a:extLst>
            <a:ext uri="{FF2B5EF4-FFF2-40B4-BE49-F238E27FC236}">
              <a16:creationId xmlns:a16="http://schemas.microsoft.com/office/drawing/2014/main" id="{9A17A6CC-28D1-405E-BAF0-F09725CA7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7686675"/>
          <a:ext cx="13049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478631</xdr:colOff>
      <xdr:row>9</xdr:row>
      <xdr:rowOff>50006</xdr:rowOff>
    </xdr:from>
    <xdr:to>
      <xdr:col>6</xdr:col>
      <xdr:colOff>2031206</xdr:colOff>
      <xdr:row>13</xdr:row>
      <xdr:rowOff>178594</xdr:rowOff>
    </xdr:to>
    <xdr:pic>
      <xdr:nvPicPr>
        <xdr:cNvPr id="19589" name="image7.png">
          <a:extLst>
            <a:ext uri="{FF2B5EF4-FFF2-40B4-BE49-F238E27FC236}">
              <a16:creationId xmlns:a16="http://schemas.microsoft.com/office/drawing/2014/main" id="{FAB20413-5714-4486-8CA8-B617925E7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4631" y="2466975"/>
          <a:ext cx="1552575" cy="1081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533401</xdr:colOff>
      <xdr:row>23</xdr:row>
      <xdr:rowOff>202406</xdr:rowOff>
    </xdr:from>
    <xdr:to>
      <xdr:col>6</xdr:col>
      <xdr:colOff>2038351</xdr:colOff>
      <xdr:row>29</xdr:row>
      <xdr:rowOff>69056</xdr:rowOff>
    </xdr:to>
    <xdr:pic>
      <xdr:nvPicPr>
        <xdr:cNvPr id="19591" name="Picture 22">
          <a:extLst>
            <a:ext uri="{FF2B5EF4-FFF2-40B4-BE49-F238E27FC236}">
              <a16:creationId xmlns:a16="http://schemas.microsoft.com/office/drawing/2014/main" id="{BD9284F7-363E-4477-B649-8BAD32039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1" y="5869781"/>
          <a:ext cx="1504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323850</xdr:colOff>
      <xdr:row>9</xdr:row>
      <xdr:rowOff>85725</xdr:rowOff>
    </xdr:from>
    <xdr:to>
      <xdr:col>4</xdr:col>
      <xdr:colOff>628650</xdr:colOff>
      <xdr:row>9</xdr:row>
      <xdr:rowOff>95250</xdr:rowOff>
    </xdr:to>
    <xdr:sp macro="" textlink="">
      <xdr:nvSpPr>
        <xdr:cNvPr id="19592" name="Line 19">
          <a:extLst>
            <a:ext uri="{FF2B5EF4-FFF2-40B4-BE49-F238E27FC236}">
              <a16:creationId xmlns:a16="http://schemas.microsoft.com/office/drawing/2014/main" id="{E604ABCE-00E6-45A5-90F9-A1BC93A517CB}"/>
            </a:ext>
          </a:extLst>
        </xdr:cNvPr>
        <xdr:cNvSpPr>
          <a:spLocks noChangeShapeType="1"/>
        </xdr:cNvSpPr>
      </xdr:nvSpPr>
      <xdr:spPr bwMode="auto">
        <a:xfrm flipH="1">
          <a:off x="7410450" y="2505075"/>
          <a:ext cx="30480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535782</xdr:colOff>
      <xdr:row>15</xdr:row>
      <xdr:rowOff>95250</xdr:rowOff>
    </xdr:from>
    <xdr:to>
      <xdr:col>6</xdr:col>
      <xdr:colOff>2047875</xdr:colOff>
      <xdr:row>21</xdr:row>
      <xdr:rowOff>202405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95392A-A4E6-414C-9C2C-53AE185E1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41782" y="3929063"/>
          <a:ext cx="1512093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58166</xdr:colOff>
      <xdr:row>2</xdr:row>
      <xdr:rowOff>95249</xdr:rowOff>
    </xdr:from>
    <xdr:to>
      <xdr:col>6</xdr:col>
      <xdr:colOff>2213880</xdr:colOff>
      <xdr:row>7</xdr:row>
      <xdr:rowOff>166686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0200C3-A2A6-4178-AC05-989365887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64166" y="833437"/>
          <a:ext cx="2155714" cy="13215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3405187</xdr:colOff>
      <xdr:row>6</xdr:row>
      <xdr:rowOff>202406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6634637-B1B0-4BCA-8568-B7332CE7C0B0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9" t="6847" r="5859" b="6847"/>
        <a:stretch>
          <a:fillRect/>
        </a:stretch>
      </xdr:blipFill>
      <xdr:spPr bwMode="auto">
        <a:xfrm>
          <a:off x="0" y="0"/>
          <a:ext cx="3405187" cy="19645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718494</xdr:colOff>
      <xdr:row>12</xdr:row>
      <xdr:rowOff>0</xdr:rowOff>
    </xdr:from>
    <xdr:to>
      <xdr:col>10</xdr:col>
      <xdr:colOff>161693</xdr:colOff>
      <xdr:row>25</xdr:row>
      <xdr:rowOff>152092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D82C8F-9CC8-4C8E-BE2D-FF842F835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6769" y="2457450"/>
          <a:ext cx="1405349" cy="1866592"/>
        </a:xfrm>
        <a:prstGeom prst="rect">
          <a:avLst/>
        </a:prstGeom>
      </xdr:spPr>
    </xdr:pic>
    <xdr:clientData/>
  </xdr:twoCellAnchor>
  <xdr:twoCellAnchor editAs="oneCell">
    <xdr:from>
      <xdr:col>8</xdr:col>
      <xdr:colOff>790576</xdr:colOff>
      <xdr:row>34</xdr:row>
      <xdr:rowOff>117277</xdr:rowOff>
    </xdr:from>
    <xdr:to>
      <xdr:col>10</xdr:col>
      <xdr:colOff>414140</xdr:colOff>
      <xdr:row>43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81CBB2-F762-4104-A538-C4B86B03B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1" y="5603677"/>
          <a:ext cx="1585714" cy="13114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885825</xdr:colOff>
      <xdr:row>2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9EBF7C-4137-443B-93EF-695A48943006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9" t="6847" r="5859" b="6847"/>
        <a:stretch>
          <a:fillRect/>
        </a:stretch>
      </xdr:blipFill>
      <xdr:spPr bwMode="auto">
        <a:xfrm>
          <a:off x="0" y="0"/>
          <a:ext cx="149542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523875</xdr:colOff>
      <xdr:row>2</xdr:row>
      <xdr:rowOff>152400</xdr:rowOff>
    </xdr:to>
    <xdr:pic>
      <xdr:nvPicPr>
        <xdr:cNvPr id="2" name="Picture 4" descr="GAUTAX LOGO jpeg1">
          <a:extLst>
            <a:ext uri="{FF2B5EF4-FFF2-40B4-BE49-F238E27FC236}">
              <a16:creationId xmlns:a16="http://schemas.microsoft.com/office/drawing/2014/main" id="{E75D5DC9-8A43-42F8-9412-5650ACD11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10858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718494</xdr:colOff>
      <xdr:row>12</xdr:row>
      <xdr:rowOff>0</xdr:rowOff>
    </xdr:from>
    <xdr:to>
      <xdr:col>10</xdr:col>
      <xdr:colOff>161693</xdr:colOff>
      <xdr:row>25</xdr:row>
      <xdr:rowOff>152092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830CDA-9BEA-4917-9FDC-F63D42AE3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6769" y="2457450"/>
          <a:ext cx="1405349" cy="1866592"/>
        </a:xfrm>
        <a:prstGeom prst="rect">
          <a:avLst/>
        </a:prstGeom>
      </xdr:spPr>
    </xdr:pic>
    <xdr:clientData/>
  </xdr:twoCellAnchor>
  <xdr:twoCellAnchor editAs="oneCell">
    <xdr:from>
      <xdr:col>8</xdr:col>
      <xdr:colOff>790576</xdr:colOff>
      <xdr:row>34</xdr:row>
      <xdr:rowOff>117277</xdr:rowOff>
    </xdr:from>
    <xdr:to>
      <xdr:col>10</xdr:col>
      <xdr:colOff>414140</xdr:colOff>
      <xdr:row>43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0E25FB-BCC2-4E2D-9C94-FB4ACB782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1" y="5603677"/>
          <a:ext cx="1585714" cy="13114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523875</xdr:colOff>
      <xdr:row>2</xdr:row>
      <xdr:rowOff>152400</xdr:rowOff>
    </xdr:to>
    <xdr:pic>
      <xdr:nvPicPr>
        <xdr:cNvPr id="16420" name="Picture 4" descr="GAUTAX LOGO jpeg1">
          <a:extLst>
            <a:ext uri="{FF2B5EF4-FFF2-40B4-BE49-F238E27FC236}">
              <a16:creationId xmlns:a16="http://schemas.microsoft.com/office/drawing/2014/main" id="{B3B3DE65-18D4-4958-89D6-1722504B1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10858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390525</xdr:colOff>
      <xdr:row>13</xdr:row>
      <xdr:rowOff>123825</xdr:rowOff>
    </xdr:from>
    <xdr:to>
      <xdr:col>10</xdr:col>
      <xdr:colOff>342661</xdr:colOff>
      <xdr:row>27</xdr:row>
      <xdr:rowOff>161686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58095-AA83-4D49-BC19-DD800E9C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2743200"/>
          <a:ext cx="1914286" cy="19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39</xdr:row>
      <xdr:rowOff>19051</xdr:rowOff>
    </xdr:from>
    <xdr:to>
      <xdr:col>10</xdr:col>
      <xdr:colOff>552450</xdr:colOff>
      <xdr:row>53</xdr:row>
      <xdr:rowOff>28576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596D8A-E5A1-435A-AD4C-4618AE3B3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6200776"/>
          <a:ext cx="2314575" cy="205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urseryschoolofthearts.co.za/" TargetMode="External"/><Relationship Id="rId13" Type="http://schemas.openxmlformats.org/officeDocument/2006/relationships/hyperlink" Target="http://www.glenvalecomp.co.za/" TargetMode="External"/><Relationship Id="rId18" Type="http://schemas.openxmlformats.org/officeDocument/2006/relationships/hyperlink" Target="http://www.play-schoolroom.co.za/" TargetMode="External"/><Relationship Id="rId3" Type="http://schemas.openxmlformats.org/officeDocument/2006/relationships/hyperlink" Target="http://www.gautax.co.z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://www.heliosdesign.co.za/" TargetMode="External"/><Relationship Id="rId12" Type="http://schemas.openxmlformats.org/officeDocument/2006/relationships/hyperlink" Target="http://www.blinds-express.co.za/" TargetMode="External"/><Relationship Id="rId17" Type="http://schemas.openxmlformats.org/officeDocument/2006/relationships/hyperlink" Target="http://www.exedy.co.za/" TargetMode="External"/><Relationship Id="rId2" Type="http://schemas.openxmlformats.org/officeDocument/2006/relationships/hyperlink" Target="http://www.gautax.co.za/" TargetMode="External"/><Relationship Id="rId16" Type="http://schemas.openxmlformats.org/officeDocument/2006/relationships/hyperlink" Target="http://www.batteryguys.co.za/" TargetMode="External"/><Relationship Id="rId20" Type="http://schemas.openxmlformats.org/officeDocument/2006/relationships/hyperlink" Target="http://www.beautyonfirst.co.za/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://www.batteryguys.co.za/" TargetMode="External"/><Relationship Id="rId11" Type="http://schemas.openxmlformats.org/officeDocument/2006/relationships/hyperlink" Target="http://www.freshlyminced.co.za/" TargetMode="External"/><Relationship Id="rId5" Type="http://schemas.openxmlformats.org/officeDocument/2006/relationships/hyperlink" Target="http://www.securitycity.co.za/" TargetMode="External"/><Relationship Id="rId15" Type="http://schemas.openxmlformats.org/officeDocument/2006/relationships/hyperlink" Target="http://www.nowadaysinteriors.co.za/" TargetMode="External"/><Relationship Id="rId10" Type="http://schemas.openxmlformats.org/officeDocument/2006/relationships/hyperlink" Target="http://www.sixredmarbles.co.za/" TargetMode="External"/><Relationship Id="rId19" Type="http://schemas.openxmlformats.org/officeDocument/2006/relationships/hyperlink" Target="http://www.nikkihair.co.za/" TargetMode="External"/><Relationship Id="rId4" Type="http://schemas.openxmlformats.org/officeDocument/2006/relationships/hyperlink" Target="http://www.phantomcomputers.co.za/" TargetMode="External"/><Relationship Id="rId9" Type="http://schemas.openxmlformats.org/officeDocument/2006/relationships/hyperlink" Target="http://www.tilecleaning.co.za/" TargetMode="External"/><Relationship Id="rId14" Type="http://schemas.openxmlformats.org/officeDocument/2006/relationships/hyperlink" Target="http://www.consultiumarchitects.co.za/" TargetMode="External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autax.co.za/" TargetMode="External"/><Relationship Id="rId2" Type="http://schemas.openxmlformats.org/officeDocument/2006/relationships/hyperlink" Target="http://www.gautax.co.za/" TargetMode="External"/><Relationship Id="rId1" Type="http://schemas.openxmlformats.org/officeDocument/2006/relationships/printerSettings" Target="../printerSettings/printerSettings3.bin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info@gautax.co.z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ars.gov.za/AllDocs/Documents/Budget/Budget%202020/Budget%20Tax%20Guide%202020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ars.gov.za/AllDocs/Documents/Budget/Budget2019/Budget%20Tax%20Guide%202019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ars.gov.za/About/SATaxSystem/Pages/Budget-Highlight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workbookViewId="0">
      <selection activeCell="G14" sqref="G14"/>
    </sheetView>
  </sheetViews>
  <sheetFormatPr defaultColWidth="0" defaultRowHeight="12.75" x14ac:dyDescent="0.2"/>
  <cols>
    <col min="1" max="1" width="3.5703125" customWidth="1"/>
    <col min="2" max="10" width="9.140625" customWidth="1"/>
    <col min="11" max="16384" width="9.140625" hidden="1"/>
  </cols>
  <sheetData>
    <row r="1" spans="1:12" x14ac:dyDescent="0.2">
      <c r="A1" s="7"/>
      <c r="B1" s="7"/>
      <c r="C1" s="7"/>
      <c r="D1" s="7"/>
      <c r="E1" s="7"/>
      <c r="F1" s="7"/>
      <c r="G1" s="7"/>
      <c r="H1" s="7"/>
      <c r="I1" s="7"/>
      <c r="J1" s="7"/>
    </row>
    <row r="2" spans="1:12" x14ac:dyDescent="0.2">
      <c r="A2" s="7"/>
      <c r="B2" s="7"/>
      <c r="C2" s="7"/>
      <c r="D2" s="7"/>
      <c r="E2" s="7"/>
      <c r="F2" s="7"/>
      <c r="G2" s="7"/>
      <c r="H2" s="7"/>
      <c r="I2" s="7"/>
      <c r="J2" s="7"/>
    </row>
    <row r="3" spans="1:12" x14ac:dyDescent="0.2">
      <c r="A3" s="7"/>
      <c r="B3" s="7"/>
      <c r="C3" s="7"/>
      <c r="D3" s="7"/>
      <c r="E3" s="7"/>
      <c r="F3" s="10" t="s">
        <v>21</v>
      </c>
      <c r="G3" s="10"/>
      <c r="H3" s="10"/>
      <c r="I3" s="11" t="s">
        <v>84</v>
      </c>
      <c r="J3" s="11"/>
    </row>
    <row r="4" spans="1:12" x14ac:dyDescent="0.2">
      <c r="A4" s="7"/>
      <c r="B4" s="7"/>
      <c r="C4" s="7"/>
      <c r="D4" s="7"/>
      <c r="E4" s="7"/>
      <c r="F4" s="10" t="s">
        <v>165</v>
      </c>
      <c r="G4" s="10"/>
      <c r="H4" s="10"/>
      <c r="I4" s="10"/>
      <c r="J4" s="10"/>
    </row>
    <row r="5" spans="1:12" x14ac:dyDescent="0.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2" x14ac:dyDescent="0.2">
      <c r="A6" s="7"/>
      <c r="B6" s="7"/>
      <c r="C6" s="7"/>
      <c r="D6" s="7"/>
      <c r="E6" s="7"/>
      <c r="F6" s="7"/>
      <c r="G6" s="7"/>
      <c r="H6" s="7"/>
      <c r="I6" s="7"/>
      <c r="J6" s="7"/>
    </row>
    <row r="7" spans="1:12" x14ac:dyDescent="0.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 ht="12.75" customHeight="1" x14ac:dyDescent="0.2">
      <c r="A8" s="184" t="s">
        <v>164</v>
      </c>
      <c r="B8" s="184"/>
      <c r="C8" s="184"/>
      <c r="D8" s="184"/>
      <c r="E8" s="184"/>
      <c r="F8" s="184"/>
      <c r="G8" s="184"/>
      <c r="H8" s="184"/>
      <c r="I8" s="184"/>
      <c r="J8" s="184"/>
    </row>
    <row r="9" spans="1:12" ht="8.25" customHeight="1" x14ac:dyDescent="0.2">
      <c r="A9" s="184"/>
      <c r="B9" s="184"/>
      <c r="C9" s="184"/>
      <c r="D9" s="184"/>
      <c r="E9" s="184"/>
      <c r="F9" s="184"/>
      <c r="G9" s="184"/>
      <c r="H9" s="184"/>
      <c r="I9" s="184"/>
      <c r="J9" s="184"/>
    </row>
    <row r="10" spans="1:12" x14ac:dyDescent="0.2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2" ht="3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2" ht="15" x14ac:dyDescent="0.25">
      <c r="A12" s="42"/>
      <c r="B12" s="42" t="s">
        <v>167</v>
      </c>
      <c r="C12" s="42"/>
      <c r="D12" s="42"/>
      <c r="E12" s="42"/>
      <c r="F12" s="42"/>
      <c r="G12" s="42"/>
      <c r="H12" s="42"/>
      <c r="I12" s="42"/>
      <c r="J12" s="42"/>
      <c r="K12" s="9"/>
      <c r="L12" s="9"/>
    </row>
    <row r="13" spans="1:12" ht="15" x14ac:dyDescent="0.25">
      <c r="A13" s="42"/>
      <c r="B13" s="42" t="s">
        <v>114</v>
      </c>
      <c r="C13" s="42"/>
      <c r="D13" s="42"/>
      <c r="E13" s="42"/>
      <c r="F13" s="42"/>
      <c r="G13" s="42"/>
      <c r="H13" s="42"/>
      <c r="I13" s="42"/>
      <c r="J13" s="42"/>
      <c r="K13" s="9"/>
      <c r="L13" s="9"/>
    </row>
    <row r="14" spans="1:12" ht="15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9"/>
      <c r="L14" s="9"/>
    </row>
    <row r="15" spans="1:12" ht="15" x14ac:dyDescent="0.25">
      <c r="A15" s="42"/>
      <c r="B15" s="42" t="s">
        <v>166</v>
      </c>
      <c r="C15" s="42"/>
      <c r="D15" s="42"/>
      <c r="E15" s="42"/>
      <c r="F15" s="42"/>
      <c r="G15" s="42"/>
      <c r="H15" s="42"/>
      <c r="I15" s="42"/>
      <c r="J15" s="42"/>
      <c r="K15" s="9"/>
      <c r="L15" s="9"/>
    </row>
    <row r="16" spans="1:12" ht="15" x14ac:dyDescent="0.25">
      <c r="A16" s="42"/>
      <c r="B16" s="42" t="s">
        <v>168</v>
      </c>
      <c r="C16" s="42"/>
      <c r="D16" s="42"/>
      <c r="E16" s="42"/>
      <c r="F16" s="42"/>
      <c r="G16" s="42"/>
      <c r="H16" s="42"/>
      <c r="I16" s="42"/>
      <c r="J16" s="42"/>
      <c r="K16" s="9"/>
      <c r="L16" s="9"/>
    </row>
    <row r="17" spans="1:12" ht="15" x14ac:dyDescent="0.25">
      <c r="A17" s="42"/>
      <c r="B17" s="42"/>
      <c r="C17" s="42"/>
      <c r="D17" s="42"/>
      <c r="E17" s="42" t="s">
        <v>13</v>
      </c>
      <c r="F17" s="42"/>
      <c r="G17" s="42"/>
      <c r="H17" s="42"/>
      <c r="I17" s="42"/>
      <c r="J17" s="42"/>
      <c r="K17" s="9"/>
      <c r="L17" s="9"/>
    </row>
    <row r="18" spans="1:12" ht="15" x14ac:dyDescent="0.25">
      <c r="A18" s="42"/>
      <c r="B18" s="44" t="s">
        <v>15</v>
      </c>
      <c r="C18" s="42"/>
      <c r="D18" s="42"/>
      <c r="E18" s="42"/>
      <c r="F18" s="42"/>
      <c r="G18" s="42"/>
      <c r="H18" s="42"/>
      <c r="I18" s="42"/>
      <c r="J18" s="42"/>
      <c r="K18" s="9"/>
      <c r="L18" s="9"/>
    </row>
    <row r="19" spans="1:12" ht="15" x14ac:dyDescent="0.25">
      <c r="A19" s="42"/>
      <c r="B19" s="42"/>
      <c r="C19" s="42" t="s">
        <v>20</v>
      </c>
      <c r="D19" s="42"/>
      <c r="E19" s="42"/>
      <c r="F19" s="42"/>
      <c r="G19" s="42"/>
      <c r="H19" s="42"/>
      <c r="I19" s="42"/>
      <c r="J19" s="42"/>
      <c r="K19" s="9"/>
      <c r="L19" s="9"/>
    </row>
    <row r="20" spans="1:12" ht="15" x14ac:dyDescent="0.25">
      <c r="A20" s="42"/>
      <c r="B20" s="42"/>
      <c r="C20" s="42" t="s">
        <v>44</v>
      </c>
      <c r="D20" s="42"/>
      <c r="E20" s="42"/>
      <c r="F20" s="42"/>
      <c r="G20" s="42"/>
      <c r="H20" s="42"/>
      <c r="I20" s="42"/>
      <c r="J20" s="42"/>
      <c r="K20" s="9"/>
      <c r="L20" s="9"/>
    </row>
    <row r="21" spans="1:12" ht="15" x14ac:dyDescent="0.25">
      <c r="A21" s="42"/>
      <c r="B21" s="42"/>
      <c r="C21" s="42" t="s">
        <v>48</v>
      </c>
      <c r="D21" s="42"/>
      <c r="E21" s="42"/>
      <c r="F21" s="42"/>
      <c r="G21" s="42"/>
      <c r="H21" s="42"/>
      <c r="I21" s="42"/>
      <c r="J21" s="42"/>
      <c r="K21" s="9"/>
      <c r="L21" s="9"/>
    </row>
    <row r="22" spans="1:12" ht="15" x14ac:dyDescent="0.25">
      <c r="A22" s="42"/>
      <c r="B22" s="42"/>
      <c r="C22" s="42" t="s">
        <v>47</v>
      </c>
      <c r="D22" s="42"/>
      <c r="E22" s="42"/>
      <c r="F22" s="42"/>
      <c r="G22" s="42"/>
      <c r="H22" s="42"/>
      <c r="I22" s="42"/>
      <c r="J22" s="42"/>
      <c r="K22" s="9"/>
      <c r="L22" s="9"/>
    </row>
    <row r="23" spans="1:12" ht="15" x14ac:dyDescent="0.25">
      <c r="A23" s="42"/>
      <c r="B23" s="42"/>
      <c r="C23" s="42" t="s">
        <v>51</v>
      </c>
      <c r="D23" s="42"/>
      <c r="E23" s="42"/>
      <c r="F23" s="42"/>
      <c r="G23" s="42"/>
      <c r="H23" s="42"/>
      <c r="I23" s="42"/>
      <c r="J23" s="42"/>
      <c r="K23" s="9"/>
      <c r="L23" s="9"/>
    </row>
    <row r="24" spans="1:12" ht="15" x14ac:dyDescent="0.25">
      <c r="A24" s="42"/>
      <c r="B24" s="42"/>
      <c r="C24" s="42" t="s">
        <v>40</v>
      </c>
      <c r="D24" s="42"/>
      <c r="E24" s="42"/>
      <c r="F24" s="42"/>
      <c r="G24" s="42"/>
      <c r="H24" s="42"/>
      <c r="I24" s="42"/>
      <c r="J24" s="42"/>
      <c r="K24" s="9"/>
      <c r="L24" s="9"/>
    </row>
    <row r="25" spans="1:12" ht="15" x14ac:dyDescent="0.25">
      <c r="A25" s="42"/>
      <c r="B25" s="42"/>
      <c r="C25" s="42" t="s">
        <v>104</v>
      </c>
      <c r="D25" s="42"/>
      <c r="E25" s="42"/>
      <c r="F25" s="42"/>
      <c r="G25" s="42"/>
      <c r="H25" s="42"/>
      <c r="I25" s="42"/>
      <c r="J25" s="42"/>
      <c r="K25" s="9"/>
      <c r="L25" s="9"/>
    </row>
    <row r="26" spans="1:12" ht="15" x14ac:dyDescent="0.25">
      <c r="A26" s="42"/>
      <c r="B26" s="42"/>
      <c r="C26" s="42" t="s">
        <v>50</v>
      </c>
      <c r="D26" s="42"/>
      <c r="E26" s="42"/>
      <c r="F26" s="42"/>
      <c r="G26" s="42"/>
      <c r="H26" s="42"/>
      <c r="I26" s="42"/>
      <c r="J26" s="42"/>
      <c r="K26" s="9"/>
      <c r="L26" s="9"/>
    </row>
    <row r="27" spans="1:12" ht="15" x14ac:dyDescent="0.25">
      <c r="A27" s="42"/>
      <c r="B27" s="42"/>
      <c r="C27" s="42" t="s">
        <v>45</v>
      </c>
      <c r="D27" s="42"/>
      <c r="E27" s="42"/>
      <c r="F27" s="42"/>
      <c r="G27" s="42"/>
      <c r="H27" s="42"/>
      <c r="I27" s="42"/>
      <c r="J27" s="42"/>
      <c r="K27" s="9"/>
      <c r="L27" s="9"/>
    </row>
    <row r="28" spans="1:12" ht="15" x14ac:dyDescent="0.25">
      <c r="A28" s="42"/>
      <c r="B28" s="42"/>
      <c r="C28" s="42" t="s">
        <v>46</v>
      </c>
      <c r="D28" s="42"/>
      <c r="E28" s="42"/>
      <c r="F28" s="42"/>
      <c r="G28" s="42"/>
      <c r="H28" s="42"/>
      <c r="I28" s="42"/>
      <c r="J28" s="42"/>
      <c r="K28" s="9"/>
      <c r="L28" s="9"/>
    </row>
    <row r="29" spans="1:12" ht="15" x14ac:dyDescent="0.25">
      <c r="A29" s="42"/>
      <c r="B29" s="42"/>
      <c r="C29" s="42" t="s">
        <v>118</v>
      </c>
      <c r="D29" s="42"/>
      <c r="E29" s="42"/>
      <c r="F29" s="42"/>
      <c r="G29" s="42"/>
      <c r="H29" s="42"/>
      <c r="I29" s="42"/>
      <c r="J29" s="42"/>
      <c r="K29" s="9"/>
      <c r="L29" s="9"/>
    </row>
    <row r="30" spans="1:12" ht="15" x14ac:dyDescent="0.25">
      <c r="A30" s="42"/>
      <c r="B30" s="42"/>
      <c r="C30" s="42" t="s">
        <v>35</v>
      </c>
      <c r="D30" s="42"/>
      <c r="E30" s="42"/>
      <c r="F30" s="42"/>
      <c r="G30" s="42"/>
      <c r="H30" s="42"/>
      <c r="I30" s="42"/>
      <c r="J30" s="42"/>
      <c r="K30" s="9"/>
      <c r="L30" s="9"/>
    </row>
    <row r="31" spans="1:12" ht="15" x14ac:dyDescent="0.25">
      <c r="A31" s="42"/>
      <c r="B31" s="42"/>
      <c r="C31" s="42" t="s">
        <v>49</v>
      </c>
      <c r="D31" s="42"/>
      <c r="E31" s="42"/>
      <c r="F31" s="42"/>
      <c r="G31" s="42"/>
      <c r="H31" s="42"/>
      <c r="I31" s="42"/>
      <c r="J31" s="42"/>
      <c r="K31" s="9"/>
      <c r="L31" s="9"/>
    </row>
    <row r="32" spans="1:12" ht="15" x14ac:dyDescent="0.25">
      <c r="A32" s="42"/>
      <c r="B32" s="42"/>
      <c r="C32" s="42" t="s">
        <v>117</v>
      </c>
      <c r="D32" s="42"/>
      <c r="E32" s="42"/>
      <c r="F32" s="42"/>
      <c r="G32" s="42"/>
      <c r="H32" s="42"/>
      <c r="I32" s="42"/>
      <c r="J32" s="42"/>
      <c r="K32" s="9"/>
      <c r="L32" s="9"/>
    </row>
    <row r="33" spans="1:12" ht="15" x14ac:dyDescent="0.25">
      <c r="A33" s="42"/>
      <c r="B33" s="42"/>
      <c r="C33" s="42" t="s">
        <v>85</v>
      </c>
      <c r="D33" s="42"/>
      <c r="E33" s="42"/>
      <c r="F33" s="42"/>
      <c r="G33" s="42"/>
      <c r="H33" s="42"/>
      <c r="I33" s="42"/>
      <c r="J33" s="42"/>
      <c r="K33" s="9"/>
      <c r="L33" s="9"/>
    </row>
    <row r="34" spans="1:12" ht="15" x14ac:dyDescent="0.25">
      <c r="A34" s="42"/>
      <c r="B34" s="42"/>
      <c r="C34" s="42" t="s">
        <v>169</v>
      </c>
      <c r="D34" s="42"/>
      <c r="E34" s="42"/>
      <c r="F34" s="42"/>
      <c r="G34" s="42"/>
      <c r="H34" s="42"/>
      <c r="I34" s="42"/>
      <c r="J34" s="42"/>
      <c r="K34" s="9"/>
      <c r="L34" s="9"/>
    </row>
    <row r="35" spans="1:12" ht="15" x14ac:dyDescent="0.25">
      <c r="A35" s="42"/>
      <c r="B35" s="42"/>
      <c r="C35" s="42" t="s">
        <v>175</v>
      </c>
      <c r="D35" s="42"/>
      <c r="E35" s="42"/>
      <c r="F35" s="42"/>
      <c r="G35" s="42"/>
      <c r="H35" s="42"/>
      <c r="I35" s="42"/>
      <c r="J35" s="42"/>
      <c r="K35" s="9"/>
      <c r="L35" s="9"/>
    </row>
    <row r="36" spans="1:12" ht="15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9"/>
      <c r="L36" s="9"/>
    </row>
    <row r="37" spans="1:12" ht="15" x14ac:dyDescent="0.25">
      <c r="A37" s="183" t="s">
        <v>43</v>
      </c>
      <c r="B37" s="183"/>
      <c r="C37" s="183"/>
      <c r="D37" s="183"/>
      <c r="E37" s="183"/>
      <c r="F37" s="183"/>
      <c r="G37" s="183"/>
      <c r="H37" s="183"/>
      <c r="I37" s="183"/>
      <c r="J37" s="183"/>
      <c r="K37" s="9"/>
      <c r="L37" s="9"/>
    </row>
    <row r="38" spans="1:12" ht="15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9"/>
      <c r="L38" s="9"/>
    </row>
    <row r="39" spans="1:12" ht="15" x14ac:dyDescent="0.25">
      <c r="A39" s="42"/>
      <c r="B39" s="42" t="s">
        <v>52</v>
      </c>
      <c r="C39" s="42"/>
      <c r="D39" s="42"/>
      <c r="E39" s="42"/>
      <c r="F39" s="42"/>
      <c r="G39" s="42"/>
      <c r="H39" s="42"/>
      <c r="I39" s="42"/>
      <c r="J39" s="42"/>
      <c r="K39" s="9"/>
      <c r="L39" s="9"/>
    </row>
    <row r="40" spans="1:12" ht="15" x14ac:dyDescent="0.25">
      <c r="A40" s="42"/>
      <c r="B40" s="42" t="s">
        <v>170</v>
      </c>
      <c r="C40" s="42"/>
      <c r="D40" s="42"/>
      <c r="E40" s="42"/>
      <c r="F40" s="42"/>
      <c r="G40" s="42"/>
      <c r="H40" s="42"/>
      <c r="I40" s="42"/>
      <c r="J40" s="42"/>
      <c r="K40" s="9"/>
      <c r="L40" s="9"/>
    </row>
    <row r="41" spans="1:12" ht="15" x14ac:dyDescent="0.25">
      <c r="A41" s="42"/>
      <c r="B41" s="42" t="s">
        <v>23</v>
      </c>
      <c r="C41" s="42"/>
      <c r="D41" s="42"/>
      <c r="E41" s="42"/>
      <c r="F41" s="42"/>
      <c r="G41" s="42"/>
      <c r="H41" s="42"/>
      <c r="I41" s="42"/>
      <c r="J41" s="42"/>
      <c r="K41" s="9"/>
      <c r="L41" s="9"/>
    </row>
    <row r="42" spans="1:12" ht="15" x14ac:dyDescent="0.25">
      <c r="A42" s="42"/>
      <c r="B42" s="42" t="s">
        <v>21</v>
      </c>
      <c r="C42" s="42"/>
      <c r="D42" s="42"/>
      <c r="E42" s="43" t="s">
        <v>84</v>
      </c>
      <c r="F42" s="43"/>
      <c r="G42" s="42"/>
      <c r="H42" s="42"/>
      <c r="I42" s="42"/>
      <c r="J42" s="42"/>
      <c r="K42" s="9"/>
      <c r="L42" s="9"/>
    </row>
    <row r="43" spans="1:12" ht="15" x14ac:dyDescent="0.25">
      <c r="A43" s="42"/>
      <c r="B43" s="43"/>
      <c r="C43" s="42"/>
      <c r="D43" s="42"/>
      <c r="E43" s="42"/>
      <c r="F43" s="42"/>
      <c r="G43" s="42"/>
      <c r="H43" s="42"/>
      <c r="I43" s="42"/>
      <c r="J43" s="42"/>
      <c r="K43" s="9"/>
      <c r="L43" s="9"/>
    </row>
    <row r="44" spans="1:12" ht="15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9"/>
      <c r="L44" s="9"/>
    </row>
    <row r="45" spans="1:12" ht="15" x14ac:dyDescent="0.25">
      <c r="A45" s="42"/>
      <c r="B45" s="44" t="s">
        <v>103</v>
      </c>
      <c r="C45" s="42"/>
      <c r="D45" s="42"/>
      <c r="E45" s="42"/>
      <c r="F45" s="42"/>
      <c r="G45" s="42"/>
      <c r="H45" s="42"/>
      <c r="I45" s="42"/>
      <c r="J45" s="42"/>
      <c r="K45" s="9"/>
      <c r="L45" s="9"/>
    </row>
    <row r="46" spans="1:12" ht="15" x14ac:dyDescent="0.25">
      <c r="A46" s="42"/>
      <c r="B46" s="179" t="s">
        <v>90</v>
      </c>
      <c r="C46" s="180"/>
      <c r="D46" s="180"/>
      <c r="E46" s="180"/>
      <c r="F46" s="181" t="s">
        <v>96</v>
      </c>
      <c r="G46" s="180"/>
      <c r="H46" s="180"/>
      <c r="I46" s="42"/>
      <c r="J46" s="42"/>
      <c r="K46" s="9"/>
      <c r="L46" s="9"/>
    </row>
    <row r="47" spans="1:12" ht="15" x14ac:dyDescent="0.25">
      <c r="A47" s="42"/>
      <c r="B47" s="179" t="s">
        <v>91</v>
      </c>
      <c r="C47" s="180"/>
      <c r="D47" s="180"/>
      <c r="E47" s="180"/>
      <c r="F47" s="179" t="s">
        <v>97</v>
      </c>
      <c r="G47" s="180"/>
      <c r="H47" s="180"/>
      <c r="I47" s="42"/>
      <c r="J47" s="42"/>
      <c r="K47" s="9"/>
      <c r="L47" s="9"/>
    </row>
    <row r="48" spans="1:12" ht="15" x14ac:dyDescent="0.25">
      <c r="A48" s="42"/>
      <c r="B48" s="179" t="s">
        <v>95</v>
      </c>
      <c r="C48" s="180"/>
      <c r="D48" s="180"/>
      <c r="E48" s="180"/>
      <c r="F48" s="179" t="s">
        <v>98</v>
      </c>
      <c r="G48" s="180"/>
      <c r="H48" s="180"/>
      <c r="I48" s="42"/>
      <c r="J48" s="42"/>
      <c r="K48" s="9"/>
      <c r="L48" s="9"/>
    </row>
    <row r="49" spans="1:12" ht="15" x14ac:dyDescent="0.25">
      <c r="A49" s="42"/>
      <c r="B49" s="181" t="s">
        <v>92</v>
      </c>
      <c r="C49" s="180"/>
      <c r="D49" s="180"/>
      <c r="E49" s="180"/>
      <c r="F49" s="179" t="s">
        <v>116</v>
      </c>
      <c r="G49" s="180"/>
      <c r="H49" s="180"/>
      <c r="I49" s="42"/>
      <c r="J49" s="42"/>
      <c r="K49" s="9"/>
      <c r="L49" s="9"/>
    </row>
    <row r="50" spans="1:12" ht="15" x14ac:dyDescent="0.25">
      <c r="A50" s="42"/>
      <c r="B50" s="181" t="s">
        <v>93</v>
      </c>
      <c r="C50" s="180"/>
      <c r="D50" s="180"/>
      <c r="E50" s="180"/>
      <c r="F50" s="179" t="s">
        <v>99</v>
      </c>
      <c r="G50" s="180"/>
      <c r="H50" s="180"/>
      <c r="I50" s="42"/>
      <c r="J50" s="42"/>
      <c r="K50" s="9"/>
      <c r="L50" s="9"/>
    </row>
    <row r="51" spans="1:12" ht="15" x14ac:dyDescent="0.25">
      <c r="A51" s="42"/>
      <c r="B51" s="179" t="s">
        <v>94</v>
      </c>
      <c r="C51" s="180"/>
      <c r="D51" s="180"/>
      <c r="E51" s="180"/>
      <c r="F51" s="179" t="s">
        <v>105</v>
      </c>
      <c r="G51" s="180"/>
      <c r="H51" s="180"/>
      <c r="I51" s="42"/>
      <c r="J51" s="42"/>
      <c r="K51" s="9"/>
      <c r="L51" s="9"/>
    </row>
    <row r="52" spans="1:12" ht="15" x14ac:dyDescent="0.25">
      <c r="A52" s="42"/>
      <c r="B52" s="181" t="s">
        <v>102</v>
      </c>
      <c r="C52" s="180"/>
      <c r="D52" s="180"/>
      <c r="E52" s="180"/>
      <c r="F52" s="179" t="s">
        <v>171</v>
      </c>
      <c r="G52" s="180"/>
      <c r="H52" s="180"/>
      <c r="I52" s="42"/>
      <c r="J52" s="42"/>
      <c r="K52" s="9"/>
      <c r="L52" s="9"/>
    </row>
    <row r="53" spans="1:12" ht="15" x14ac:dyDescent="0.25">
      <c r="A53" s="42"/>
      <c r="B53" s="179" t="s">
        <v>115</v>
      </c>
      <c r="C53" s="180"/>
      <c r="D53" s="180"/>
      <c r="E53" s="180"/>
      <c r="F53" s="179" t="s">
        <v>172</v>
      </c>
      <c r="G53" s="180"/>
      <c r="H53" s="180"/>
      <c r="I53" s="42"/>
      <c r="J53" s="42"/>
      <c r="K53" s="9"/>
      <c r="L53" s="9"/>
    </row>
    <row r="54" spans="1:12" ht="15" x14ac:dyDescent="0.25">
      <c r="A54" s="42"/>
      <c r="B54" s="181" t="s">
        <v>100</v>
      </c>
      <c r="C54" s="180"/>
      <c r="D54" s="180"/>
      <c r="E54" s="180"/>
      <c r="F54" s="179" t="s">
        <v>173</v>
      </c>
      <c r="G54" s="180"/>
      <c r="H54" s="180"/>
      <c r="I54" s="42"/>
      <c r="J54" s="42"/>
      <c r="K54" s="9"/>
      <c r="L54" s="9"/>
    </row>
    <row r="55" spans="1:12" ht="15" x14ac:dyDescent="0.25">
      <c r="A55" s="42"/>
      <c r="B55" s="181" t="s">
        <v>101</v>
      </c>
      <c r="C55" s="180"/>
      <c r="D55" s="180"/>
      <c r="E55" s="180"/>
      <c r="F55" s="179" t="s">
        <v>174</v>
      </c>
      <c r="G55" s="180"/>
      <c r="H55" s="180"/>
      <c r="I55" s="42"/>
      <c r="J55" s="42"/>
      <c r="K55" s="9"/>
      <c r="L55" s="9"/>
    </row>
    <row r="56" spans="1:12" ht="15" x14ac:dyDescent="0.25">
      <c r="A56" s="42"/>
      <c r="B56" s="42"/>
      <c r="C56" s="42"/>
      <c r="D56" s="42"/>
      <c r="E56" s="42"/>
      <c r="G56" s="42"/>
      <c r="H56" s="42"/>
      <c r="I56" s="42"/>
      <c r="J56" s="42"/>
      <c r="K56" s="9"/>
      <c r="L56" s="9"/>
    </row>
    <row r="57" spans="1:12" ht="15" x14ac:dyDescent="0.25">
      <c r="A57" s="42"/>
      <c r="B57" s="45"/>
      <c r="C57" s="42"/>
      <c r="D57" s="42"/>
      <c r="E57" s="42"/>
      <c r="F57" s="42"/>
      <c r="G57" s="42"/>
      <c r="H57" s="42"/>
      <c r="I57" s="42"/>
      <c r="J57" s="42"/>
      <c r="K57" s="9"/>
      <c r="L57" s="9"/>
    </row>
    <row r="58" spans="1:12" ht="15" x14ac:dyDescent="0.25">
      <c r="A58" s="42"/>
      <c r="B58" s="9"/>
      <c r="C58" s="42"/>
      <c r="D58" s="42"/>
      <c r="E58" s="42"/>
      <c r="F58" s="45"/>
      <c r="G58" s="42"/>
      <c r="H58" s="42"/>
      <c r="I58" s="42"/>
      <c r="J58" s="42"/>
      <c r="K58" s="9"/>
      <c r="L58" s="9"/>
    </row>
    <row r="59" spans="1:12" ht="15" x14ac:dyDescent="0.25">
      <c r="A59" s="45"/>
      <c r="B59" s="9"/>
      <c r="C59" s="45"/>
      <c r="D59" s="45"/>
      <c r="E59" s="45"/>
      <c r="F59" s="9"/>
      <c r="G59" s="45"/>
      <c r="H59" s="45"/>
      <c r="I59" s="45"/>
      <c r="J59" s="45"/>
      <c r="K59" s="9"/>
      <c r="L59" s="9"/>
    </row>
    <row r="60" spans="1:12" x14ac:dyDescent="0.2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x14ac:dyDescent="0.2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2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x14ac:dyDescent="0.2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 x14ac:dyDescent="0.2"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3:12" x14ac:dyDescent="0.2">
      <c r="C65" s="9"/>
      <c r="D65" s="9"/>
      <c r="E65" s="9"/>
      <c r="G65" s="9"/>
      <c r="H65" s="9"/>
      <c r="I65" s="9"/>
      <c r="J65" s="9"/>
      <c r="K65" s="9"/>
      <c r="L65" s="9"/>
    </row>
  </sheetData>
  <sheetProtection algorithmName="SHA-512" hashValue="78iT9HZhNKE1uYl8S3YuvcUSf7nuJ1ughXugaeKh2iZ9MWNylQUFA+x2cJdAL+L40Em+PBxmEFuyk5AR2F3t4w==" saltValue="cKab1mpyAgrKvdNIaoImBg==" spinCount="100000" sheet="1" objects="1" scenarios="1"/>
  <customSheetViews>
    <customSheetView guid="{472437D9-C9B7-47B5-BACD-75CCA85131E1}" hiddenColumns="1" showRuler="0" topLeftCell="A4">
      <selection activeCell="A12" sqref="A12"/>
      <pageMargins left="0.75" right="0.75" top="1" bottom="1" header="0.5" footer="0.5"/>
      <pageSetup paperSize="9" orientation="portrait" r:id="rId1"/>
      <headerFooter alignWithMargins="0"/>
    </customSheetView>
  </customSheetViews>
  <mergeCells count="2">
    <mergeCell ref="A37:J37"/>
    <mergeCell ref="A8:J9"/>
  </mergeCells>
  <phoneticPr fontId="0" type="noConversion"/>
  <hyperlinks>
    <hyperlink ref="E42" r:id="rId2" xr:uid="{00000000-0004-0000-0000-000000000000}"/>
    <hyperlink ref="I3" r:id="rId3" xr:uid="{00000000-0004-0000-0000-000001000000}"/>
    <hyperlink ref="B46" r:id="rId4" xr:uid="{00000000-0004-0000-0000-000002000000}"/>
    <hyperlink ref="B47" r:id="rId5" xr:uid="{00000000-0004-0000-0000-000003000000}"/>
    <hyperlink ref="F51" r:id="rId6" display="www.batteryguys.co.za" xr:uid="{00000000-0004-0000-0000-00000F000000}"/>
    <hyperlink ref="B53" r:id="rId7" xr:uid="{00000000-0004-0000-0000-000011000000}"/>
    <hyperlink ref="B55" r:id="rId8" xr:uid="{00000000-0004-0000-0000-000014000000}"/>
    <hyperlink ref="B54" r:id="rId9" xr:uid="{00000000-0004-0000-0000-000015000000}"/>
    <hyperlink ref="B51" r:id="rId10" xr:uid="{00000000-0004-0000-0000-000017000000}"/>
    <hyperlink ref="B50" r:id="rId11" xr:uid="{00000000-0004-0000-0000-000018000000}"/>
    <hyperlink ref="B49" r:id="rId12" xr:uid="{00000000-0004-0000-0000-000019000000}"/>
    <hyperlink ref="B52" r:id="rId13" xr:uid="{7EFC8E56-9CA3-4968-90D5-CAA9CF4E951C}"/>
    <hyperlink ref="B48" r:id="rId14" xr:uid="{5D09AB72-BD4E-4823-BA2F-B775981AC0D1}"/>
    <hyperlink ref="F50" r:id="rId15" xr:uid="{466F2CAE-008B-41FE-B837-FDEF9056FF6C}"/>
    <hyperlink ref="F49" r:id="rId16" xr:uid="{CC80B593-397B-4853-91F8-F11867CE1CFD}"/>
    <hyperlink ref="F52" r:id="rId17" xr:uid="{EB6F6F96-3252-4586-B241-1FE493B81B20}"/>
    <hyperlink ref="F53" r:id="rId18" xr:uid="{1B5D33B4-FCB0-403E-9D0B-4D3AE676F9E1}"/>
    <hyperlink ref="F54" r:id="rId19" xr:uid="{92212B71-1B47-4B41-BC78-228433336997}"/>
    <hyperlink ref="F55" r:id="rId20" xr:uid="{D47FE3B7-B1FA-4B4F-88DF-BC2CD04F1A73}"/>
  </hyperlinks>
  <pageMargins left="0.55118110236220474" right="0.35433070866141736" top="0.19685039370078741" bottom="0.19685039370078741" header="0.51181102362204722" footer="0.51181102362204722"/>
  <pageSetup paperSize="9" orientation="portrait" r:id="rId21"/>
  <headerFooter alignWithMargins="0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1"/>
  <sheetViews>
    <sheetView tabSelected="1" topLeftCell="A10" zoomScale="80" workbookViewId="0">
      <selection activeCell="D27" sqref="D27"/>
    </sheetView>
  </sheetViews>
  <sheetFormatPr defaultColWidth="0" defaultRowHeight="15" x14ac:dyDescent="0.2"/>
  <cols>
    <col min="1" max="1" width="52.85546875" style="27" customWidth="1"/>
    <col min="2" max="2" width="0.42578125" style="18" customWidth="1"/>
    <col min="3" max="3" width="39.140625" style="19" customWidth="1"/>
    <col min="4" max="4" width="20.42578125" style="19" customWidth="1"/>
    <col min="5" max="5" width="10.42578125" style="19" bestFit="1" customWidth="1"/>
    <col min="6" max="6" width="32.140625" style="13" customWidth="1"/>
    <col min="7" max="7" width="34" style="13" customWidth="1"/>
    <col min="8" max="8" width="3.85546875" style="14" customWidth="1"/>
    <col min="9" max="9" width="10.7109375" style="22" hidden="1"/>
    <col min="10" max="10" width="9" style="14" hidden="1"/>
    <col min="11" max="11" width="28.5703125" style="14" hidden="1"/>
    <col min="12" max="246" width="28.5703125" style="13" hidden="1"/>
    <col min="247" max="247" width="28.5703125" hidden="1"/>
    <col min="248" max="252" width="28.5703125" style="13" hidden="1"/>
    <col min="253" max="253" width="12.28515625" style="13" hidden="1"/>
    <col min="254" max="254" width="19.28515625" style="13" hidden="1"/>
    <col min="255" max="255" width="11.140625" style="13" hidden="1"/>
    <col min="256" max="16383" width="22.85546875" style="13" hidden="1"/>
    <col min="16384" max="16384" width="8" style="13" hidden="1"/>
  </cols>
  <sheetData>
    <row r="1" spans="1:247" s="12" customFormat="1" ht="30.75" customHeight="1" x14ac:dyDescent="0.2">
      <c r="A1" s="185"/>
      <c r="B1" s="186"/>
      <c r="C1" s="189" t="s">
        <v>179</v>
      </c>
      <c r="D1" s="190"/>
      <c r="E1" s="190"/>
      <c r="F1" s="190"/>
      <c r="G1" s="191"/>
      <c r="H1" s="22"/>
      <c r="I1" s="20"/>
      <c r="J1" s="20"/>
      <c r="IM1"/>
    </row>
    <row r="2" spans="1:247" s="12" customFormat="1" ht="27" customHeight="1" thickBot="1" x14ac:dyDescent="0.25">
      <c r="A2" s="185"/>
      <c r="B2" s="186"/>
      <c r="C2" s="192"/>
      <c r="D2" s="193"/>
      <c r="E2" s="193"/>
      <c r="F2" s="193"/>
      <c r="G2" s="194"/>
      <c r="H2" s="22"/>
      <c r="I2" s="20"/>
      <c r="J2" s="20"/>
      <c r="IM2"/>
    </row>
    <row r="3" spans="1:247" s="12" customFormat="1" ht="23.25" customHeight="1" thickBot="1" x14ac:dyDescent="0.25">
      <c r="A3" s="185"/>
      <c r="B3" s="186"/>
      <c r="C3" s="151" t="s">
        <v>147</v>
      </c>
      <c r="D3" s="145">
        <v>25</v>
      </c>
      <c r="E3" s="90"/>
      <c r="F3" s="152" t="s">
        <v>145</v>
      </c>
      <c r="G3" s="91"/>
      <c r="H3" s="22"/>
      <c r="I3" s="20"/>
      <c r="J3" s="20"/>
      <c r="IM3"/>
    </row>
    <row r="4" spans="1:247" s="12" customFormat="1" ht="19.5" customHeight="1" thickBot="1" x14ac:dyDescent="0.3">
      <c r="A4" s="185"/>
      <c r="B4" s="186"/>
      <c r="C4" s="154" t="s">
        <v>26</v>
      </c>
      <c r="D4" s="92">
        <v>18000</v>
      </c>
      <c r="E4" s="90"/>
      <c r="F4" s="93" t="s">
        <v>18</v>
      </c>
      <c r="G4" s="91"/>
      <c r="H4" s="22"/>
      <c r="I4" s="20"/>
      <c r="J4" s="20"/>
      <c r="IM4"/>
    </row>
    <row r="5" spans="1:247" s="12" customFormat="1" ht="19.5" customHeight="1" thickBot="1" x14ac:dyDescent="0.3">
      <c r="A5" s="185"/>
      <c r="B5" s="186"/>
      <c r="C5" s="154" t="s">
        <v>27</v>
      </c>
      <c r="D5" s="92">
        <v>0</v>
      </c>
      <c r="E5" s="90"/>
      <c r="F5" s="93" t="s">
        <v>28</v>
      </c>
      <c r="G5" s="91"/>
      <c r="H5" s="22"/>
      <c r="I5" s="20"/>
      <c r="J5" s="20"/>
      <c r="IM5"/>
    </row>
    <row r="6" spans="1:247" ht="18" thickBot="1" x14ac:dyDescent="0.35">
      <c r="A6" s="185"/>
      <c r="B6" s="186"/>
      <c r="C6" s="155"/>
      <c r="D6" s="94"/>
      <c r="E6" s="94"/>
      <c r="F6" s="94"/>
      <c r="G6" s="95"/>
      <c r="H6" s="35"/>
      <c r="I6" s="21"/>
      <c r="J6" s="30"/>
      <c r="K6" s="13"/>
      <c r="L6" s="14"/>
      <c r="M6" s="14"/>
    </row>
    <row r="7" spans="1:247" ht="18" thickBot="1" x14ac:dyDescent="0.35">
      <c r="A7" s="185"/>
      <c r="B7" s="186"/>
      <c r="C7" s="153" t="s">
        <v>16</v>
      </c>
      <c r="D7" s="96">
        <f>+D4+(D5*0.8)</f>
        <v>18000</v>
      </c>
      <c r="E7" s="94"/>
      <c r="F7" s="93" t="s">
        <v>29</v>
      </c>
      <c r="G7" s="97"/>
      <c r="H7" s="36"/>
      <c r="I7" s="21"/>
      <c r="K7" s="13"/>
      <c r="L7" s="14"/>
      <c r="M7" s="14"/>
    </row>
    <row r="8" spans="1:247" ht="17.25" x14ac:dyDescent="0.3">
      <c r="A8" s="185"/>
      <c r="B8" s="186"/>
      <c r="C8" s="153"/>
      <c r="D8" s="94"/>
      <c r="E8" s="94"/>
      <c r="F8" s="93"/>
      <c r="G8" s="97"/>
      <c r="H8" s="36"/>
      <c r="I8" s="21"/>
      <c r="K8" s="13"/>
      <c r="L8" s="14"/>
      <c r="M8" s="14"/>
    </row>
    <row r="9" spans="1:247" ht="17.25" x14ac:dyDescent="0.3">
      <c r="A9" s="185"/>
      <c r="B9" s="186"/>
      <c r="C9" s="153" t="s">
        <v>17</v>
      </c>
      <c r="D9" s="94">
        <f>SUM(D7*12)</f>
        <v>216000</v>
      </c>
      <c r="E9" s="94"/>
      <c r="F9" s="100" t="s">
        <v>36</v>
      </c>
      <c r="G9" s="150"/>
      <c r="H9" s="36"/>
      <c r="I9" s="21"/>
      <c r="K9" s="13"/>
      <c r="L9" s="14"/>
      <c r="M9" s="14"/>
    </row>
    <row r="10" spans="1:247" ht="17.25" x14ac:dyDescent="0.3">
      <c r="A10" s="29"/>
      <c r="B10" s="29"/>
      <c r="C10" s="153" t="s">
        <v>17</v>
      </c>
      <c r="D10" s="94">
        <f>((D4+(D5*0.8))*12)</f>
        <v>216000</v>
      </c>
      <c r="E10" s="94"/>
      <c r="F10" s="100" t="s">
        <v>41</v>
      </c>
      <c r="G10" s="150"/>
      <c r="H10" s="36"/>
      <c r="I10" s="21"/>
      <c r="K10" s="13"/>
      <c r="L10" s="14"/>
      <c r="M10" s="14"/>
    </row>
    <row r="11" spans="1:247" ht="21" x14ac:dyDescent="0.35">
      <c r="A11" s="144" t="s">
        <v>143</v>
      </c>
      <c r="B11" s="25"/>
      <c r="C11" s="153"/>
      <c r="D11" s="94"/>
      <c r="E11" s="98"/>
      <c r="F11" s="93"/>
      <c r="G11" s="97"/>
      <c r="H11" s="36"/>
      <c r="I11" s="21"/>
      <c r="K11" s="13"/>
      <c r="L11" s="14"/>
      <c r="M11" s="14"/>
    </row>
    <row r="12" spans="1:247" ht="21" x14ac:dyDescent="0.35">
      <c r="A12" s="144" t="s">
        <v>53</v>
      </c>
      <c r="B12" s="25"/>
      <c r="C12" s="153" t="s">
        <v>160</v>
      </c>
      <c r="D12" s="94">
        <f>IF((SUM(J32)-(D16))&lt;0,0,(SUM(J32)-(D16*12)))-IF(D3&lt;65,0,+J36)-IF(D3&lt;75,0,+J37)</f>
        <v>26272</v>
      </c>
      <c r="E12" s="99">
        <f>+D12/D10</f>
        <v>0.12162962962962963</v>
      </c>
      <c r="F12" s="100" t="s">
        <v>65</v>
      </c>
      <c r="G12" s="97"/>
      <c r="H12" s="36"/>
      <c r="I12" s="21"/>
      <c r="K12" s="13"/>
      <c r="L12" s="14"/>
      <c r="M12" s="14"/>
    </row>
    <row r="13" spans="1:247" ht="17.25" x14ac:dyDescent="0.3">
      <c r="A13" s="182" t="s">
        <v>176</v>
      </c>
      <c r="B13" s="26"/>
      <c r="C13" s="153"/>
      <c r="D13" s="94"/>
      <c r="E13" s="101"/>
      <c r="F13" s="93"/>
      <c r="G13" s="97"/>
      <c r="H13" s="36"/>
      <c r="I13" s="21"/>
      <c r="K13" s="13"/>
      <c r="L13" s="14"/>
      <c r="M13" s="14"/>
    </row>
    <row r="14" spans="1:247" ht="17.25" x14ac:dyDescent="0.3">
      <c r="A14" s="134"/>
      <c r="B14" s="26"/>
      <c r="C14" s="153" t="s">
        <v>180</v>
      </c>
      <c r="D14" s="94">
        <f>IF((SUM(I32)-(D17))&lt;0,0,(SUM(I32)-(D17*12)))-IF(D3&lt;65,0,+I36)-IF(D3&lt;75,0,+I37)</f>
        <v>24730</v>
      </c>
      <c r="E14" s="99">
        <f>+D14/D9</f>
        <v>0.11449074074074074</v>
      </c>
      <c r="F14" s="93" t="s">
        <v>66</v>
      </c>
      <c r="G14" s="97"/>
      <c r="H14" s="36"/>
      <c r="I14" s="21"/>
      <c r="K14" s="13"/>
      <c r="L14" s="14"/>
      <c r="M14" s="14"/>
    </row>
    <row r="15" spans="1:247" ht="18" thickBot="1" x14ac:dyDescent="0.35">
      <c r="A15" s="135"/>
      <c r="B15" s="26"/>
      <c r="C15" s="155"/>
      <c r="D15" s="94"/>
      <c r="E15" s="94"/>
      <c r="F15" s="93"/>
      <c r="G15" s="97"/>
      <c r="H15" s="36"/>
      <c r="I15" s="21"/>
      <c r="K15" s="13"/>
      <c r="L15" s="14"/>
      <c r="M15" s="14"/>
    </row>
    <row r="16" spans="1:247" ht="18" thickBot="1" x14ac:dyDescent="0.35">
      <c r="A16" s="136" t="s">
        <v>144</v>
      </c>
      <c r="B16" s="33"/>
      <c r="C16" s="156" t="s">
        <v>161</v>
      </c>
      <c r="D16" s="102">
        <f>IF(E16=1,+J34)+IF(E16=2,(+J34*2))+IF(E16=3,(+J34+J34+J35))+IF(E16=4,(+J34+J34+J35+J35))+IF(E16&gt;4,(572+((E16-2)*192)))</f>
        <v>0</v>
      </c>
      <c r="E16" s="103">
        <v>0</v>
      </c>
      <c r="F16" s="104" t="s">
        <v>148</v>
      </c>
      <c r="G16" s="105"/>
      <c r="H16" s="36"/>
      <c r="I16" s="21"/>
      <c r="K16" s="13"/>
      <c r="L16" s="14"/>
      <c r="M16" s="14"/>
    </row>
    <row r="17" spans="1:13" ht="18" thickBot="1" x14ac:dyDescent="0.35">
      <c r="A17" s="136" t="s">
        <v>177</v>
      </c>
      <c r="B17" s="33"/>
      <c r="C17" s="156" t="s">
        <v>181</v>
      </c>
      <c r="D17" s="102">
        <f>IF(E17=1,+I34)+IF(E17=2,(+I34*2))+IF(E17=3,(+I34+I34+I35))+IF(E17=4,(+I34+I34+I35+I35))+IF(E17&gt;4,(606+((E17-2)*204)))</f>
        <v>0</v>
      </c>
      <c r="E17" s="103">
        <v>0</v>
      </c>
      <c r="F17" s="104" t="s">
        <v>148</v>
      </c>
      <c r="G17" s="105"/>
      <c r="H17" s="36"/>
      <c r="I17" s="21"/>
      <c r="K17" s="13"/>
      <c r="L17" s="14"/>
      <c r="M17" s="14"/>
    </row>
    <row r="18" spans="1:13" ht="19.5" thickBot="1" x14ac:dyDescent="0.35">
      <c r="A18" s="143" t="s">
        <v>84</v>
      </c>
      <c r="B18" s="26"/>
      <c r="C18" s="157"/>
      <c r="D18" s="106"/>
      <c r="E18" s="106"/>
      <c r="F18" s="104"/>
      <c r="G18" s="107"/>
      <c r="H18" s="36"/>
      <c r="I18" s="21"/>
      <c r="K18" s="13"/>
      <c r="L18" s="14"/>
      <c r="M18" s="14"/>
    </row>
    <row r="19" spans="1:13" ht="18" thickBot="1" x14ac:dyDescent="0.35">
      <c r="A19" s="137"/>
      <c r="B19" s="26"/>
      <c r="C19" s="158" t="s">
        <v>81</v>
      </c>
      <c r="D19" s="108">
        <f>SUM(D12-D14)</f>
        <v>1542</v>
      </c>
      <c r="E19" s="109"/>
      <c r="F19" s="110"/>
      <c r="G19" s="111"/>
      <c r="H19" s="36"/>
      <c r="I19" s="21"/>
      <c r="K19" s="13"/>
      <c r="L19" s="14"/>
      <c r="M19" s="14"/>
    </row>
    <row r="20" spans="1:13" ht="19.5" thickBot="1" x14ac:dyDescent="0.35">
      <c r="A20" s="140" t="s">
        <v>7</v>
      </c>
      <c r="B20" s="26"/>
      <c r="C20" s="159"/>
      <c r="D20" s="109"/>
      <c r="E20" s="109"/>
      <c r="F20" s="112" t="s">
        <v>83</v>
      </c>
      <c r="G20" s="111"/>
      <c r="H20" s="36"/>
      <c r="I20" s="21"/>
      <c r="K20" s="13"/>
      <c r="L20" s="14"/>
      <c r="M20" s="14"/>
    </row>
    <row r="21" spans="1:13" ht="18" thickBot="1" x14ac:dyDescent="0.35">
      <c r="A21" s="141" t="s">
        <v>8</v>
      </c>
      <c r="B21" s="26"/>
      <c r="C21" s="158" t="s">
        <v>82</v>
      </c>
      <c r="D21" s="113">
        <f>SUM(D19/12)</f>
        <v>128.5</v>
      </c>
      <c r="E21" s="109"/>
      <c r="F21" s="109"/>
      <c r="G21" s="114"/>
      <c r="H21" s="35"/>
      <c r="I21" s="34"/>
      <c r="J21" s="22"/>
      <c r="K21" s="15"/>
      <c r="L21" s="15"/>
      <c r="M21" s="14"/>
    </row>
    <row r="22" spans="1:13" ht="17.25" x14ac:dyDescent="0.3">
      <c r="A22" s="141" t="s">
        <v>9</v>
      </c>
      <c r="B22" s="26"/>
      <c r="C22" s="160"/>
      <c r="D22" s="109"/>
      <c r="E22" s="109"/>
      <c r="F22" s="109"/>
      <c r="G22" s="114"/>
      <c r="H22" s="35"/>
      <c r="I22" s="21"/>
      <c r="J22" s="22"/>
      <c r="K22" s="15"/>
      <c r="L22" s="15"/>
    </row>
    <row r="23" spans="1:13" ht="17.25" x14ac:dyDescent="0.3">
      <c r="A23" s="141" t="s">
        <v>24</v>
      </c>
      <c r="B23" s="25"/>
      <c r="C23" s="161" t="s">
        <v>34</v>
      </c>
      <c r="D23" s="115">
        <f>+D5+D4</f>
        <v>18000</v>
      </c>
      <c r="E23" s="116"/>
      <c r="F23" s="116" t="s">
        <v>182</v>
      </c>
      <c r="G23" s="117"/>
      <c r="H23" s="35"/>
      <c r="I23" s="21" t="s">
        <v>64</v>
      </c>
      <c r="J23" s="21" t="s">
        <v>63</v>
      </c>
      <c r="K23" s="16"/>
      <c r="L23" s="15"/>
    </row>
    <row r="24" spans="1:13" ht="17.25" x14ac:dyDescent="0.3">
      <c r="A24" s="141" t="s">
        <v>10</v>
      </c>
      <c r="B24" s="25"/>
      <c r="C24" s="161"/>
      <c r="D24" s="118"/>
      <c r="E24" s="116"/>
      <c r="F24" s="119"/>
      <c r="G24" s="120"/>
      <c r="H24" s="37"/>
      <c r="I24" s="15">
        <f>IF(D9&lt;=83100,IF(D9&gt;83101,(((D9-0)*0.18)+0)-14958),0)</f>
        <v>0</v>
      </c>
      <c r="J24" s="15">
        <f>IF(D9&lt;=79000,IF(D9&gt;79001,(((DE9-0)*0.18)+0)-14220),0)</f>
        <v>0</v>
      </c>
      <c r="K24" s="16"/>
      <c r="L24" s="15"/>
    </row>
    <row r="25" spans="1:13" ht="17.25" x14ac:dyDescent="0.3">
      <c r="A25" s="141" t="s">
        <v>55</v>
      </c>
      <c r="B25" s="26"/>
      <c r="C25" s="161" t="s">
        <v>11</v>
      </c>
      <c r="D25" s="115">
        <f>-SUM(D14/12)</f>
        <v>-2060.8333333333335</v>
      </c>
      <c r="E25" s="121"/>
      <c r="F25" s="116" t="str">
        <f>+F23</f>
        <v>2020/21 Tax year</v>
      </c>
      <c r="G25" s="120"/>
      <c r="H25" s="37"/>
      <c r="I25" s="15">
        <f>IF(D9&lt;=205901,IF(D9&gt;83101,(((D9-0)*0.18)+0)-14958),0)</f>
        <v>0</v>
      </c>
      <c r="J25" s="15">
        <f>IF(D9&lt;=195851,IF(D9&gt;79001,(((D9-0)*0.18)+0)-14220),0)</f>
        <v>0</v>
      </c>
      <c r="K25" s="15"/>
      <c r="L25" s="15"/>
    </row>
    <row r="26" spans="1:13" ht="17.25" x14ac:dyDescent="0.3">
      <c r="A26" s="141" t="s">
        <v>149</v>
      </c>
      <c r="B26" s="26"/>
      <c r="C26" s="161"/>
      <c r="D26" s="118"/>
      <c r="E26" s="121"/>
      <c r="F26" s="123"/>
      <c r="G26" s="122"/>
      <c r="H26" s="37"/>
      <c r="I26" s="15">
        <f>IF(D9&lt;=321601,IF(D9&gt;205900,(((D9-205900)*0.26)+37062)-14958),0)</f>
        <v>24730</v>
      </c>
      <c r="J26" s="15">
        <f>IF(D9&lt;=305851,IF(D9&gt;195850,(((D9-195850)*0.26)+35253)-14220),0)</f>
        <v>26272</v>
      </c>
      <c r="K26" s="15"/>
      <c r="L26" s="15"/>
    </row>
    <row r="27" spans="1:13" ht="17.25" x14ac:dyDescent="0.3">
      <c r="A27" s="141" t="s">
        <v>56</v>
      </c>
      <c r="B27" s="26"/>
      <c r="C27" s="161" t="s">
        <v>67</v>
      </c>
      <c r="D27" s="115">
        <f>-IF(D23&lt;14872,(D23*0.01),148.72)</f>
        <v>-148.72</v>
      </c>
      <c r="E27" s="121"/>
      <c r="F27" s="116" t="str">
        <f>+F25</f>
        <v>2020/21 Tax year</v>
      </c>
      <c r="G27" s="122"/>
      <c r="H27" s="37"/>
      <c r="I27" s="15" t="b">
        <f>IF(D9&lt;=445101,IF(D9&gt;321601,(((D9-321601)*0.31)+67144)-14958),0)</f>
        <v>0</v>
      </c>
      <c r="J27" s="15" t="b">
        <f>IF(D9&lt;=423301,IF(D9&gt;305851,(((D9-305851)*0.31)+63853)-14220),0)</f>
        <v>0</v>
      </c>
      <c r="K27" s="15"/>
    </row>
    <row r="28" spans="1:13" ht="17.25" x14ac:dyDescent="0.3">
      <c r="A28" s="141" t="s">
        <v>38</v>
      </c>
      <c r="B28" s="26"/>
      <c r="C28" s="161"/>
      <c r="D28" s="118"/>
      <c r="E28" s="121"/>
      <c r="F28" s="123"/>
      <c r="G28" s="122"/>
      <c r="H28" s="38"/>
      <c r="I28" s="15" t="b">
        <f>IF(D9&lt;=584201,IF(D9&gt;445101,(((D9-445101)*0.36)+105429)-14958),0)</f>
        <v>0</v>
      </c>
      <c r="J28" s="15" t="b">
        <f>IF(D9&lt;=555601,IF(D9&gt;423301,(((D9-423301)*0.36)+100263)-14220),0)</f>
        <v>0</v>
      </c>
      <c r="K28" s="15"/>
    </row>
    <row r="29" spans="1:13" ht="17.25" x14ac:dyDescent="0.3">
      <c r="A29" s="141" t="s">
        <v>54</v>
      </c>
      <c r="B29" s="25"/>
      <c r="C29" s="161" t="s">
        <v>68</v>
      </c>
      <c r="D29" s="115">
        <f>+D23+D25+D27</f>
        <v>15790.446666666667</v>
      </c>
      <c r="E29" s="121"/>
      <c r="F29" s="116" t="str">
        <f>+F27</f>
        <v>2020/21 Tax year</v>
      </c>
      <c r="G29" s="122"/>
      <c r="H29" s="35"/>
      <c r="I29" s="15" t="b">
        <f>IF(D9&lt;=744801,IF(D9&gt;584201,(((D9-584201)*0.39)+155505)-14958),0)</f>
        <v>0</v>
      </c>
      <c r="J29" s="15" t="b">
        <f>IF(D9&lt;=708311,IF(D9&gt;555601,(((D9-555601)*0.39)+147891)-14220),0)</f>
        <v>0</v>
      </c>
      <c r="K29" s="17"/>
      <c r="L29" s="15"/>
    </row>
    <row r="30" spans="1:13" ht="16.5" customHeight="1" x14ac:dyDescent="0.3">
      <c r="A30" s="141" t="s">
        <v>57</v>
      </c>
      <c r="B30" s="25"/>
      <c r="C30" s="162"/>
      <c r="D30" s="124"/>
      <c r="E30" s="124"/>
      <c r="F30" s="125"/>
      <c r="G30" s="126"/>
      <c r="H30" s="35"/>
      <c r="I30" s="15" t="b">
        <f>IF(D9&lt;=1577301,IF(D9&gt;744801,(((D9-744801)*0.41)+218139)-14958),0)</f>
        <v>0</v>
      </c>
      <c r="J30" s="15" t="b">
        <f>IF(D9&lt;=1500001,IF(D9&gt;708311,(((D9-708311)*0.41)+207448)-14220),0)</f>
        <v>0</v>
      </c>
      <c r="K30" s="15"/>
      <c r="L30" s="15"/>
    </row>
    <row r="31" spans="1:13" ht="17.25" x14ac:dyDescent="0.3">
      <c r="A31" s="141" t="s">
        <v>25</v>
      </c>
      <c r="B31" s="26"/>
      <c r="C31" s="163" t="s">
        <v>0</v>
      </c>
      <c r="D31" s="127"/>
      <c r="E31" s="127"/>
      <c r="F31" s="127"/>
      <c r="G31" s="128"/>
      <c r="H31" s="37"/>
      <c r="I31" s="15" t="b">
        <f>IF(D9&lt;=999900000,IF(D9&gt;1577301,(((D9-1577301)*0.45)+559464)-14958),0)</f>
        <v>0</v>
      </c>
      <c r="J31" s="15" t="b">
        <f>IF(D9&lt;=999900000,IF(D9&gt;1500001,(((D9-1500000)*0.45)+532041)-14220),0)</f>
        <v>0</v>
      </c>
      <c r="K31" s="15"/>
      <c r="L31" s="15"/>
    </row>
    <row r="32" spans="1:13" ht="15.75" x14ac:dyDescent="0.25">
      <c r="A32" s="141" t="s">
        <v>74</v>
      </c>
      <c r="B32" s="26"/>
      <c r="C32" s="129" t="s">
        <v>61</v>
      </c>
      <c r="D32" s="130"/>
      <c r="E32" s="130"/>
      <c r="F32" s="130"/>
      <c r="G32" s="149" t="s">
        <v>146</v>
      </c>
      <c r="H32" s="37"/>
      <c r="I32" s="15">
        <f>SUM(I25:I31)</f>
        <v>24730</v>
      </c>
      <c r="J32" s="15">
        <f>SUM(J25:J31)</f>
        <v>26272</v>
      </c>
      <c r="K32" s="15"/>
      <c r="L32" s="15"/>
    </row>
    <row r="33" spans="1:12" ht="15.75" x14ac:dyDescent="0.25">
      <c r="A33" s="141" t="s">
        <v>75</v>
      </c>
      <c r="B33" s="26"/>
      <c r="C33" s="129" t="s">
        <v>106</v>
      </c>
      <c r="D33" s="130"/>
      <c r="E33" s="130"/>
      <c r="F33" s="131"/>
      <c r="G33" s="132"/>
      <c r="H33" s="37"/>
      <c r="I33" s="15"/>
      <c r="J33" s="15"/>
      <c r="K33" s="15"/>
      <c r="L33" s="15"/>
    </row>
    <row r="34" spans="1:12" ht="15.75" x14ac:dyDescent="0.25">
      <c r="A34" s="141" t="s">
        <v>88</v>
      </c>
      <c r="B34" s="26"/>
      <c r="C34" s="129" t="s">
        <v>37</v>
      </c>
      <c r="D34" s="130"/>
      <c r="E34" s="130"/>
      <c r="F34" s="131"/>
      <c r="G34" s="132"/>
      <c r="H34" s="37"/>
      <c r="I34" s="15">
        <v>319</v>
      </c>
      <c r="J34" s="15">
        <v>310</v>
      </c>
      <c r="K34" s="15"/>
      <c r="L34" s="15"/>
    </row>
    <row r="35" spans="1:12" ht="15.75" x14ac:dyDescent="0.25">
      <c r="A35" s="138" t="s">
        <v>19</v>
      </c>
      <c r="B35" s="26"/>
      <c r="C35" s="129" t="s">
        <v>22</v>
      </c>
      <c r="D35" s="130"/>
      <c r="E35" s="130"/>
      <c r="F35" s="131"/>
      <c r="G35" s="132"/>
      <c r="H35" s="37"/>
      <c r="I35" s="15">
        <v>215</v>
      </c>
      <c r="J35" s="15">
        <v>209</v>
      </c>
      <c r="K35" s="15"/>
      <c r="L35" s="15"/>
    </row>
    <row r="36" spans="1:12" ht="18.75" x14ac:dyDescent="0.3">
      <c r="A36" s="142" t="s">
        <v>84</v>
      </c>
      <c r="B36" s="28"/>
      <c r="C36" s="133" t="s">
        <v>178</v>
      </c>
      <c r="D36" s="130"/>
      <c r="E36" s="130"/>
      <c r="F36" s="131"/>
      <c r="G36" s="132"/>
      <c r="H36" s="40"/>
      <c r="I36" s="17">
        <v>8199</v>
      </c>
      <c r="J36" s="17">
        <v>7794</v>
      </c>
      <c r="K36" s="15"/>
      <c r="L36" s="15"/>
    </row>
    <row r="37" spans="1:12" ht="15.75" x14ac:dyDescent="0.25">
      <c r="A37" s="41"/>
      <c r="C37" s="133" t="s">
        <v>87</v>
      </c>
      <c r="D37" s="146"/>
      <c r="E37" s="130"/>
      <c r="F37" s="131"/>
      <c r="G37" s="132"/>
      <c r="H37" s="40"/>
      <c r="I37" s="17">
        <v>2736</v>
      </c>
      <c r="J37" s="17">
        <v>2601</v>
      </c>
    </row>
    <row r="38" spans="1:12" ht="27.75" customHeight="1" thickBot="1" x14ac:dyDescent="0.3">
      <c r="A38" s="139"/>
      <c r="C38" s="147" t="s">
        <v>159</v>
      </c>
      <c r="D38" s="148"/>
      <c r="E38" s="148"/>
      <c r="F38" s="174" t="s">
        <v>162</v>
      </c>
      <c r="G38" s="174"/>
      <c r="H38" s="39"/>
      <c r="I38" s="195"/>
      <c r="J38" s="195"/>
    </row>
    <row r="39" spans="1:12" ht="15.75" x14ac:dyDescent="0.25">
      <c r="A39" s="139"/>
      <c r="I39" s="23"/>
      <c r="J39" s="23"/>
    </row>
    <row r="40" spans="1:12" ht="15.75" x14ac:dyDescent="0.25">
      <c r="A40" s="139"/>
      <c r="I40" s="24"/>
      <c r="J40" s="24"/>
    </row>
    <row r="41" spans="1:12" x14ac:dyDescent="0.2">
      <c r="I41" s="24"/>
      <c r="J41" s="24"/>
    </row>
    <row r="42" spans="1:12" x14ac:dyDescent="0.2">
      <c r="I42" s="24"/>
      <c r="J42" s="24"/>
    </row>
    <row r="43" spans="1:12" x14ac:dyDescent="0.2">
      <c r="I43" s="24"/>
      <c r="J43" s="24"/>
    </row>
    <row r="44" spans="1:12" x14ac:dyDescent="0.2">
      <c r="I44" s="24"/>
      <c r="J44" s="24"/>
    </row>
    <row r="45" spans="1:12" x14ac:dyDescent="0.2">
      <c r="I45" s="24"/>
      <c r="J45" s="24"/>
    </row>
    <row r="46" spans="1:12" x14ac:dyDescent="0.2">
      <c r="I46" s="188"/>
      <c r="J46" s="188"/>
    </row>
    <row r="47" spans="1:12" x14ac:dyDescent="0.2">
      <c r="I47" s="187"/>
      <c r="J47" s="187"/>
    </row>
    <row r="48" spans="1:12" x14ac:dyDescent="0.2">
      <c r="I48" s="187"/>
      <c r="J48" s="187"/>
    </row>
    <row r="49" spans="9:10" x14ac:dyDescent="0.2">
      <c r="I49" s="188"/>
      <c r="J49" s="188"/>
    </row>
    <row r="50" spans="9:10" x14ac:dyDescent="0.2">
      <c r="I50" s="187"/>
      <c r="J50" s="187"/>
    </row>
    <row r="51" spans="9:10" x14ac:dyDescent="0.2">
      <c r="I51" s="187"/>
      <c r="J51" s="187"/>
    </row>
  </sheetData>
  <sheetProtection algorithmName="SHA-512" hashValue="5w8151hmgIxWDTVCaoeFMvESRgCgY1a7OF6zCCknKyPfBYITaEx8GwxmpsZ75xitupd5J4bG4jEksm1d90djOQ==" saltValue="O3P0lGYEPVxr5Wt0QyBkkg==" spinCount="100000" sheet="1"/>
  <protectedRanges>
    <protectedRange sqref="H21" name="Range1"/>
  </protectedRanges>
  <customSheetViews>
    <customSheetView guid="{472437D9-C9B7-47B5-BACD-75CCA85131E1}" scale="80" showPageBreaks="1" hiddenColumns="1" showRuler="0">
      <pane xSplit="255" topLeftCell="IV1"/>
      <selection activeCell="D4" sqref="D4"/>
      <pageMargins left="0.75" right="0.75" top="1" bottom="1" header="0.5" footer="0.5"/>
      <pageSetup paperSize="9" orientation="landscape" r:id="rId1"/>
      <headerFooter alignWithMargins="0"/>
    </customSheetView>
  </customSheetViews>
  <mergeCells count="9">
    <mergeCell ref="A1:B9"/>
    <mergeCell ref="I51:J51"/>
    <mergeCell ref="I47:J47"/>
    <mergeCell ref="I48:J48"/>
    <mergeCell ref="I49:J49"/>
    <mergeCell ref="I50:J50"/>
    <mergeCell ref="C1:G2"/>
    <mergeCell ref="I38:J38"/>
    <mergeCell ref="I46:J46"/>
  </mergeCells>
  <phoneticPr fontId="0" type="noConversion"/>
  <hyperlinks>
    <hyperlink ref="A18" r:id="rId2" xr:uid="{00000000-0004-0000-0100-000000000000}"/>
    <hyperlink ref="A36" r:id="rId3" xr:uid="{00000000-0004-0000-0100-000001000000}"/>
    <hyperlink ref="A13" r:id="rId4" xr:uid="{6D005C6D-A856-47BE-8E30-9BB34A400FDB}"/>
  </hyperlinks>
  <pageMargins left="0" right="0" top="0.19685039370078741" bottom="0.19685039370078741" header="0.51181102362204722" footer="0.51181102362204722"/>
  <pageSetup paperSize="9" scale="75" orientation="landscape" r:id="rId5"/>
  <headerFooter alignWithMargins="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C586-1D9F-4FDD-A3B5-15384544F55E}">
  <dimension ref="A1:M59"/>
  <sheetViews>
    <sheetView topLeftCell="A10" workbookViewId="0">
      <selection activeCell="D32" sqref="D32"/>
    </sheetView>
  </sheetViews>
  <sheetFormatPr defaultColWidth="0" defaultRowHeight="12.75" x14ac:dyDescent="0.2"/>
  <cols>
    <col min="1" max="1" width="9.140625" customWidth="1"/>
    <col min="2" max="2" width="33" style="1" customWidth="1"/>
    <col min="3" max="3" width="3" style="177" customWidth="1"/>
    <col min="4" max="4" width="12" style="1" bestFit="1" customWidth="1"/>
    <col min="5" max="5" width="3.7109375" style="1" customWidth="1"/>
    <col min="6" max="6" width="11" style="3" bestFit="1" customWidth="1"/>
    <col min="7" max="7" width="2.140625" bestFit="1" customWidth="1"/>
    <col min="8" max="8" width="4.7109375" style="4" bestFit="1" customWidth="1"/>
    <col min="9" max="9" width="15.7109375" bestFit="1" customWidth="1"/>
    <col min="10" max="10" width="13.7109375" style="3" bestFit="1" customWidth="1"/>
    <col min="11" max="11" width="9.140625" customWidth="1"/>
    <col min="12" max="16384" width="9.140625" hidden="1"/>
  </cols>
  <sheetData>
    <row r="1" spans="1:13" ht="31.5" x14ac:dyDescent="0.5">
      <c r="A1" s="200" t="s">
        <v>163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3" ht="23.25" customHeight="1" thickBot="1" x14ac:dyDescent="0.55000000000000004">
      <c r="A2" s="7"/>
      <c r="B2" s="178"/>
      <c r="C2" s="178"/>
      <c r="D2" s="178"/>
      <c r="E2" s="178"/>
      <c r="F2" s="178"/>
      <c r="G2" s="178"/>
      <c r="H2" s="178"/>
      <c r="I2" s="178"/>
      <c r="J2" s="178"/>
      <c r="K2" s="7"/>
    </row>
    <row r="3" spans="1:13" ht="15" x14ac:dyDescent="0.25">
      <c r="A3" s="7"/>
      <c r="B3" s="201" t="s">
        <v>12</v>
      </c>
      <c r="C3" s="202"/>
      <c r="D3" s="202"/>
      <c r="E3" s="203" t="s">
        <v>1</v>
      </c>
      <c r="F3" s="204"/>
      <c r="G3" s="204"/>
      <c r="H3" s="204"/>
      <c r="I3" s="204"/>
      <c r="J3" s="205"/>
      <c r="K3" s="42"/>
    </row>
    <row r="4" spans="1:13" ht="15" x14ac:dyDescent="0.25">
      <c r="A4" s="7" t="s">
        <v>13</v>
      </c>
      <c r="B4" s="196" t="s">
        <v>183</v>
      </c>
      <c r="C4" s="197"/>
      <c r="D4" s="197"/>
      <c r="E4" s="46"/>
      <c r="F4" s="206" t="s">
        <v>14</v>
      </c>
      <c r="G4" s="206"/>
      <c r="H4" s="206"/>
      <c r="I4" s="206"/>
      <c r="J4" s="207"/>
      <c r="K4" s="42"/>
    </row>
    <row r="5" spans="1:13" ht="15" x14ac:dyDescent="0.25">
      <c r="A5" s="7"/>
      <c r="B5" s="196" t="s">
        <v>184</v>
      </c>
      <c r="C5" s="197"/>
      <c r="D5" s="197"/>
      <c r="E5" s="47"/>
      <c r="F5" s="198" t="s">
        <v>190</v>
      </c>
      <c r="G5" s="198"/>
      <c r="H5" s="198"/>
      <c r="I5" s="198"/>
      <c r="J5" s="199"/>
      <c r="K5" s="42"/>
    </row>
    <row r="6" spans="1:13" ht="15" x14ac:dyDescent="0.25">
      <c r="A6" s="7"/>
      <c r="B6" s="196" t="s">
        <v>185</v>
      </c>
      <c r="C6" s="197"/>
      <c r="D6" s="197"/>
      <c r="E6" s="47"/>
      <c r="F6" s="198" t="s">
        <v>191</v>
      </c>
      <c r="G6" s="198"/>
      <c r="H6" s="198"/>
      <c r="I6" s="198"/>
      <c r="J6" s="199"/>
      <c r="K6" s="42"/>
    </row>
    <row r="7" spans="1:13" ht="15" x14ac:dyDescent="0.25">
      <c r="A7" s="7"/>
      <c r="B7" s="196" t="s">
        <v>186</v>
      </c>
      <c r="C7" s="197"/>
      <c r="D7" s="197"/>
      <c r="E7" s="47"/>
      <c r="F7" s="198" t="s">
        <v>192</v>
      </c>
      <c r="G7" s="198"/>
      <c r="H7" s="198"/>
      <c r="I7" s="198"/>
      <c r="J7" s="199"/>
      <c r="K7" s="42"/>
    </row>
    <row r="8" spans="1:13" ht="15" x14ac:dyDescent="0.25">
      <c r="A8" s="7"/>
      <c r="B8" s="196" t="s">
        <v>187</v>
      </c>
      <c r="C8" s="197"/>
      <c r="D8" s="197"/>
      <c r="E8" s="47"/>
      <c r="F8" s="198" t="s">
        <v>193</v>
      </c>
      <c r="G8" s="198"/>
      <c r="H8" s="198"/>
      <c r="I8" s="198"/>
      <c r="J8" s="199"/>
      <c r="K8" s="42"/>
    </row>
    <row r="9" spans="1:13" ht="15" x14ac:dyDescent="0.25">
      <c r="A9" s="7"/>
      <c r="B9" s="196" t="s">
        <v>188</v>
      </c>
      <c r="C9" s="197"/>
      <c r="D9" s="211"/>
      <c r="E9" s="47"/>
      <c r="F9" s="198" t="s">
        <v>194</v>
      </c>
      <c r="G9" s="198"/>
      <c r="H9" s="198"/>
      <c r="I9" s="198"/>
      <c r="J9" s="199"/>
      <c r="K9" s="42"/>
    </row>
    <row r="10" spans="1:13" ht="15" x14ac:dyDescent="0.25">
      <c r="A10" s="7"/>
      <c r="B10" s="196" t="s">
        <v>189</v>
      </c>
      <c r="C10" s="197"/>
      <c r="D10" s="211"/>
      <c r="E10" s="47"/>
      <c r="F10" s="198" t="s">
        <v>195</v>
      </c>
      <c r="G10" s="198"/>
      <c r="H10" s="198"/>
      <c r="I10" s="198"/>
      <c r="J10" s="199"/>
      <c r="K10" s="42"/>
    </row>
    <row r="11" spans="1:13" ht="8.25" customHeight="1" x14ac:dyDescent="0.25">
      <c r="A11" s="7"/>
      <c r="B11" s="42"/>
      <c r="C11" s="212" t="s">
        <v>13</v>
      </c>
      <c r="D11" s="212"/>
      <c r="E11" s="212"/>
      <c r="F11" s="212"/>
      <c r="G11" s="212"/>
      <c r="H11" s="212"/>
      <c r="I11" s="212"/>
      <c r="J11" s="212"/>
      <c r="K11" s="212"/>
      <c r="L11" s="5"/>
      <c r="M11" s="6"/>
    </row>
    <row r="12" spans="1:13" ht="10.5" customHeight="1" x14ac:dyDescent="0.25">
      <c r="A12" s="177"/>
      <c r="B12" s="82" t="s">
        <v>3</v>
      </c>
      <c r="C12" s="212"/>
      <c r="D12" s="212"/>
      <c r="E12" s="212"/>
      <c r="F12" s="212"/>
      <c r="G12" s="212"/>
      <c r="H12" s="212"/>
      <c r="I12" s="212"/>
      <c r="J12" s="212"/>
      <c r="K12" s="212"/>
    </row>
    <row r="13" spans="1:13" x14ac:dyDescent="0.2">
      <c r="A13" s="208"/>
      <c r="B13" s="48" t="s">
        <v>4</v>
      </c>
      <c r="C13" s="176" t="s">
        <v>2</v>
      </c>
      <c r="D13" s="50">
        <v>14958</v>
      </c>
      <c r="E13" s="51"/>
      <c r="F13" s="52" t="s">
        <v>196</v>
      </c>
      <c r="G13" s="53"/>
      <c r="H13" s="54"/>
      <c r="I13" s="55"/>
      <c r="J13" s="55"/>
      <c r="K13" s="56"/>
    </row>
    <row r="14" spans="1:13" x14ac:dyDescent="0.2">
      <c r="A14" s="208"/>
      <c r="B14" s="48" t="s">
        <v>60</v>
      </c>
      <c r="C14" s="176" t="s">
        <v>2</v>
      </c>
      <c r="D14" s="50">
        <v>23157</v>
      </c>
      <c r="E14" s="51"/>
      <c r="F14" s="52" t="s">
        <v>197</v>
      </c>
      <c r="G14" s="53"/>
      <c r="H14" s="54"/>
      <c r="I14" s="55"/>
      <c r="J14" s="55"/>
      <c r="K14" s="56"/>
    </row>
    <row r="15" spans="1:13" x14ac:dyDescent="0.2">
      <c r="A15" s="208"/>
      <c r="B15" s="48" t="s">
        <v>42</v>
      </c>
      <c r="C15" s="176" t="s">
        <v>2</v>
      </c>
      <c r="D15" s="50">
        <v>25893</v>
      </c>
      <c r="E15" s="51"/>
      <c r="F15" s="52" t="s">
        <v>198</v>
      </c>
      <c r="G15" s="53"/>
      <c r="H15" s="54"/>
      <c r="I15" s="55"/>
      <c r="J15" s="55"/>
      <c r="K15" s="56"/>
    </row>
    <row r="16" spans="1:13" ht="3" customHeight="1" x14ac:dyDescent="0.2">
      <c r="A16" s="208"/>
      <c r="B16" s="48"/>
      <c r="C16" s="176"/>
      <c r="D16" s="51"/>
      <c r="E16" s="51"/>
      <c r="F16" s="52"/>
      <c r="G16" s="53"/>
      <c r="H16" s="54"/>
      <c r="I16" s="56"/>
      <c r="J16" s="56"/>
      <c r="K16" s="56"/>
    </row>
    <row r="17" spans="1:11" x14ac:dyDescent="0.2">
      <c r="A17" s="208"/>
      <c r="B17" s="209" t="s">
        <v>6</v>
      </c>
      <c r="C17" s="209"/>
      <c r="D17" s="209"/>
      <c r="E17" s="209"/>
      <c r="F17" s="209"/>
      <c r="G17" s="209"/>
      <c r="H17" s="209"/>
      <c r="I17" s="56"/>
      <c r="J17" s="56"/>
      <c r="K17" s="56"/>
    </row>
    <row r="18" spans="1:11" x14ac:dyDescent="0.2">
      <c r="A18" s="208"/>
      <c r="B18" s="51" t="s">
        <v>4</v>
      </c>
      <c r="C18" s="176" t="s">
        <v>2</v>
      </c>
      <c r="D18" s="57">
        <v>79000</v>
      </c>
      <c r="E18" s="51"/>
      <c r="F18" s="52" t="s">
        <v>199</v>
      </c>
      <c r="G18" s="53"/>
      <c r="H18" s="54"/>
      <c r="I18" s="56"/>
      <c r="J18" s="55"/>
      <c r="K18" s="56"/>
    </row>
    <row r="19" spans="1:11" x14ac:dyDescent="0.2">
      <c r="A19" s="208"/>
      <c r="B19" s="51" t="s">
        <v>60</v>
      </c>
      <c r="C19" s="176" t="s">
        <v>2</v>
      </c>
      <c r="D19" s="57">
        <v>122300</v>
      </c>
      <c r="E19" s="51"/>
      <c r="F19" s="52" t="s">
        <v>200</v>
      </c>
      <c r="G19" s="53"/>
      <c r="H19" s="54"/>
      <c r="I19" s="56"/>
      <c r="J19" s="55"/>
      <c r="K19" s="56"/>
    </row>
    <row r="20" spans="1:11" x14ac:dyDescent="0.2">
      <c r="A20" s="208"/>
      <c r="B20" s="51" t="s">
        <v>42</v>
      </c>
      <c r="C20" s="176" t="s">
        <v>2</v>
      </c>
      <c r="D20" s="57">
        <v>136750</v>
      </c>
      <c r="E20" s="51"/>
      <c r="F20" s="52" t="s">
        <v>201</v>
      </c>
      <c r="G20" s="53"/>
      <c r="H20" s="54"/>
      <c r="I20" s="56"/>
      <c r="J20" s="55"/>
      <c r="K20" s="56"/>
    </row>
    <row r="21" spans="1:11" ht="2.25" customHeight="1" x14ac:dyDescent="0.2">
      <c r="A21" s="208"/>
      <c r="B21" s="59"/>
      <c r="C21" s="59"/>
      <c r="D21" s="59"/>
      <c r="E21" s="59"/>
      <c r="F21" s="59"/>
      <c r="G21" s="59"/>
      <c r="H21" s="59"/>
      <c r="I21" s="56"/>
      <c r="J21" s="56"/>
      <c r="K21" s="56"/>
    </row>
    <row r="22" spans="1:11" x14ac:dyDescent="0.2">
      <c r="A22" s="208"/>
      <c r="B22" s="60" t="s">
        <v>80</v>
      </c>
      <c r="C22" s="210"/>
      <c r="D22" s="210"/>
      <c r="E22" s="210"/>
      <c r="F22" s="210"/>
      <c r="G22" s="210"/>
      <c r="H22" s="210"/>
      <c r="I22" s="56"/>
      <c r="J22" s="41"/>
      <c r="K22" s="56"/>
    </row>
    <row r="23" spans="1:11" x14ac:dyDescent="0.2">
      <c r="A23" s="208"/>
      <c r="B23" s="51" t="s">
        <v>4</v>
      </c>
      <c r="C23" s="176" t="s">
        <v>2</v>
      </c>
      <c r="D23" s="50">
        <v>23800</v>
      </c>
      <c r="E23" s="51"/>
      <c r="F23" s="52" t="s">
        <v>58</v>
      </c>
      <c r="G23" s="53"/>
      <c r="H23" s="54"/>
      <c r="I23" s="56"/>
      <c r="J23" s="41"/>
      <c r="K23" s="56"/>
    </row>
    <row r="24" spans="1:11" x14ac:dyDescent="0.2">
      <c r="A24" s="208"/>
      <c r="B24" s="51" t="s">
        <v>5</v>
      </c>
      <c r="C24" s="176" t="s">
        <v>2</v>
      </c>
      <c r="D24" s="50">
        <v>34500</v>
      </c>
      <c r="E24" s="51"/>
      <c r="F24" s="52" t="s">
        <v>58</v>
      </c>
      <c r="G24" s="53"/>
      <c r="H24" s="54"/>
      <c r="I24" s="56"/>
      <c r="J24" s="41"/>
      <c r="K24" s="56"/>
    </row>
    <row r="25" spans="1:11" ht="2.25" customHeight="1" x14ac:dyDescent="0.2">
      <c r="A25" s="175"/>
      <c r="B25" s="56"/>
      <c r="C25" s="56"/>
      <c r="D25" s="55"/>
      <c r="E25" s="56"/>
      <c r="F25" s="56"/>
      <c r="G25" s="56"/>
      <c r="H25" s="56"/>
      <c r="I25" s="56"/>
      <c r="J25" s="41"/>
      <c r="K25" s="56"/>
    </row>
    <row r="26" spans="1:11" x14ac:dyDescent="0.2">
      <c r="A26" s="175"/>
      <c r="B26" s="60" t="s">
        <v>78</v>
      </c>
      <c r="C26" s="176"/>
      <c r="D26" s="61"/>
      <c r="E26" s="176"/>
      <c r="F26" s="176"/>
      <c r="G26" s="176"/>
      <c r="H26" s="176"/>
      <c r="I26" s="56"/>
      <c r="J26" s="41"/>
      <c r="K26" s="56"/>
    </row>
    <row r="27" spans="1:11" x14ac:dyDescent="0.2">
      <c r="A27" s="175"/>
      <c r="B27" s="51" t="s">
        <v>76</v>
      </c>
      <c r="C27" s="176"/>
      <c r="D27" s="50">
        <v>452</v>
      </c>
      <c r="E27" s="51"/>
      <c r="F27" s="52" t="s">
        <v>79</v>
      </c>
      <c r="G27" s="53"/>
      <c r="H27" s="54"/>
      <c r="I27" s="56"/>
      <c r="J27" s="41"/>
      <c r="K27" s="56"/>
    </row>
    <row r="28" spans="1:11" x14ac:dyDescent="0.2">
      <c r="A28" s="175"/>
      <c r="B28" s="51" t="s">
        <v>77</v>
      </c>
      <c r="C28" s="176"/>
      <c r="D28" s="50">
        <v>139</v>
      </c>
      <c r="E28" s="51"/>
      <c r="F28" s="52" t="s">
        <v>79</v>
      </c>
      <c r="G28" s="53"/>
      <c r="H28" s="54"/>
      <c r="I28" s="56"/>
      <c r="J28" s="41"/>
      <c r="K28" s="56"/>
    </row>
    <row r="29" spans="1:11" ht="9" customHeight="1" x14ac:dyDescent="0.2">
      <c r="A29" s="175"/>
      <c r="B29" s="51"/>
      <c r="C29" s="176"/>
      <c r="D29" s="50"/>
      <c r="E29" s="51"/>
      <c r="F29" s="52"/>
      <c r="G29" s="53"/>
      <c r="H29" s="54"/>
      <c r="I29" s="56"/>
      <c r="J29" s="41"/>
      <c r="K29" s="56"/>
    </row>
    <row r="30" spans="1:11" x14ac:dyDescent="0.2">
      <c r="A30" s="175"/>
      <c r="B30" s="60" t="s">
        <v>73</v>
      </c>
      <c r="C30" s="176"/>
      <c r="D30" s="61"/>
      <c r="E30" s="176"/>
      <c r="F30" s="176"/>
      <c r="G30" s="176"/>
      <c r="H30" s="176"/>
      <c r="I30" s="56"/>
      <c r="J30" s="41"/>
      <c r="K30" s="56"/>
    </row>
    <row r="31" spans="1:11" x14ac:dyDescent="0.2">
      <c r="A31" s="175"/>
      <c r="B31" s="51" t="s">
        <v>30</v>
      </c>
      <c r="C31" s="176" t="s">
        <v>2</v>
      </c>
      <c r="D31" s="50">
        <v>319</v>
      </c>
      <c r="E31" s="51"/>
      <c r="F31" s="62" t="s">
        <v>72</v>
      </c>
      <c r="G31" s="53"/>
      <c r="H31" s="63"/>
      <c r="I31" s="56"/>
      <c r="J31" s="41"/>
      <c r="K31" s="56"/>
    </row>
    <row r="32" spans="1:11" x14ac:dyDescent="0.2">
      <c r="A32" s="175"/>
      <c r="B32" s="51" t="s">
        <v>31</v>
      </c>
      <c r="C32" s="176" t="s">
        <v>2</v>
      </c>
      <c r="D32" s="50">
        <v>215</v>
      </c>
      <c r="E32" s="51" t="s">
        <v>13</v>
      </c>
      <c r="F32" s="62" t="s">
        <v>72</v>
      </c>
      <c r="G32" s="53"/>
      <c r="H32" s="63"/>
      <c r="I32" s="56"/>
      <c r="J32" s="41"/>
      <c r="K32" s="56"/>
    </row>
    <row r="33" spans="1:11" ht="5.25" customHeight="1" x14ac:dyDescent="0.2">
      <c r="A33" s="175"/>
      <c r="B33" s="56"/>
      <c r="C33" s="56"/>
      <c r="D33" s="56"/>
      <c r="E33" s="56"/>
      <c r="F33" s="56"/>
      <c r="G33" s="56"/>
      <c r="H33" s="56"/>
      <c r="I33" s="56"/>
      <c r="J33" s="41"/>
      <c r="K33" s="56"/>
    </row>
    <row r="34" spans="1:11" x14ac:dyDescent="0.2">
      <c r="A34" s="175"/>
      <c r="B34" s="60" t="s">
        <v>203</v>
      </c>
      <c r="C34" s="176"/>
      <c r="D34" s="176"/>
      <c r="E34" s="176"/>
      <c r="F34" s="176"/>
      <c r="G34" s="176"/>
      <c r="H34" s="176"/>
      <c r="I34" s="56"/>
      <c r="J34" s="41"/>
      <c r="K34" s="56"/>
    </row>
    <row r="35" spans="1:11" x14ac:dyDescent="0.2">
      <c r="A35" s="175"/>
      <c r="B35" s="51" t="s">
        <v>202</v>
      </c>
      <c r="C35" s="176" t="s">
        <v>2</v>
      </c>
      <c r="D35" s="51">
        <v>3.98</v>
      </c>
      <c r="E35" s="51"/>
      <c r="F35" s="52" t="s">
        <v>33</v>
      </c>
      <c r="G35" s="53"/>
      <c r="H35" s="54"/>
      <c r="I35" s="56"/>
      <c r="J35" s="41"/>
      <c r="K35" s="56"/>
    </row>
    <row r="36" spans="1:11" ht="3.75" customHeight="1" x14ac:dyDescent="0.2">
      <c r="A36" s="175"/>
      <c r="B36" s="51"/>
      <c r="C36" s="176"/>
      <c r="D36" s="51"/>
      <c r="E36" s="51"/>
      <c r="F36" s="52"/>
      <c r="G36" s="53"/>
      <c r="H36" s="54"/>
      <c r="I36" s="56"/>
      <c r="J36" s="41"/>
      <c r="K36" s="56"/>
    </row>
    <row r="37" spans="1:11" x14ac:dyDescent="0.2">
      <c r="A37" s="175"/>
      <c r="B37" s="60" t="s">
        <v>39</v>
      </c>
      <c r="C37" s="176"/>
      <c r="D37" s="51"/>
      <c r="E37" s="51"/>
      <c r="F37" s="52"/>
      <c r="G37" s="53"/>
      <c r="H37" s="54"/>
      <c r="I37" s="56"/>
      <c r="J37" s="41"/>
      <c r="K37" s="56"/>
    </row>
    <row r="38" spans="1:11" x14ac:dyDescent="0.2">
      <c r="A38" s="175"/>
      <c r="B38" s="62" t="s">
        <v>62</v>
      </c>
      <c r="C38" s="56"/>
      <c r="D38" s="56"/>
      <c r="E38" s="56"/>
      <c r="F38" s="56"/>
      <c r="G38" s="56"/>
      <c r="H38" s="56"/>
      <c r="I38" s="56"/>
      <c r="J38" s="41"/>
      <c r="K38" s="56"/>
    </row>
    <row r="39" spans="1:11" x14ac:dyDescent="0.2">
      <c r="A39" s="32"/>
      <c r="B39" s="64" t="s">
        <v>153</v>
      </c>
      <c r="C39" s="65"/>
      <c r="D39" s="64"/>
      <c r="E39" s="64"/>
      <c r="F39" s="66"/>
      <c r="G39" s="67"/>
      <c r="H39" s="68"/>
      <c r="I39" s="67"/>
      <c r="J39" s="41"/>
      <c r="K39" s="41"/>
    </row>
    <row r="40" spans="1:11" ht="8.25" customHeight="1" x14ac:dyDescent="0.2">
      <c r="A40" s="32"/>
      <c r="B40" s="69"/>
      <c r="C40" s="70"/>
      <c r="D40" s="69"/>
      <c r="E40" s="69"/>
      <c r="F40" s="71"/>
      <c r="G40" s="72"/>
      <c r="H40" s="73"/>
      <c r="I40" s="72"/>
      <c r="J40" s="41"/>
      <c r="K40" s="41"/>
    </row>
    <row r="41" spans="1:11" x14ac:dyDescent="0.2">
      <c r="A41" s="32"/>
      <c r="B41" s="69" t="s">
        <v>140</v>
      </c>
      <c r="C41" s="70"/>
      <c r="D41" s="69"/>
      <c r="E41" s="69"/>
      <c r="F41" s="71"/>
      <c r="G41" s="72"/>
      <c r="H41" s="73"/>
      <c r="I41" s="72"/>
      <c r="J41" s="41"/>
      <c r="K41" s="41"/>
    </row>
    <row r="42" spans="1:11" ht="12.75" customHeight="1" x14ac:dyDescent="0.2">
      <c r="A42" s="32"/>
      <c r="B42" s="83" t="s">
        <v>137</v>
      </c>
      <c r="C42" s="56"/>
      <c r="D42" s="74"/>
      <c r="E42" s="74"/>
      <c r="F42" s="75"/>
      <c r="G42" s="41"/>
      <c r="H42" s="63"/>
      <c r="I42" s="41"/>
      <c r="J42" s="41"/>
      <c r="K42" s="41"/>
    </row>
    <row r="43" spans="1:11" ht="12.75" customHeight="1" x14ac:dyDescent="0.2">
      <c r="A43" s="32"/>
      <c r="B43" s="83" t="s">
        <v>138</v>
      </c>
      <c r="C43" s="56"/>
      <c r="D43" s="74"/>
      <c r="E43" s="74"/>
      <c r="F43" s="75"/>
      <c r="G43" s="41"/>
      <c r="H43" s="63"/>
      <c r="I43" s="41"/>
      <c r="J43" s="41"/>
      <c r="K43" s="41"/>
    </row>
    <row r="44" spans="1:11" ht="12.75" customHeight="1" x14ac:dyDescent="0.2">
      <c r="A44" s="32"/>
      <c r="B44" s="83"/>
      <c r="C44" s="56"/>
      <c r="D44" s="74"/>
      <c r="E44" s="74"/>
      <c r="F44" s="75"/>
      <c r="G44" s="41"/>
      <c r="H44" s="63"/>
      <c r="I44" s="41"/>
      <c r="J44" s="41"/>
      <c r="K44" s="41"/>
    </row>
    <row r="45" spans="1:11" ht="12.75" customHeight="1" x14ac:dyDescent="0.2">
      <c r="A45" s="32"/>
      <c r="B45" s="83"/>
      <c r="C45" s="56"/>
      <c r="D45" s="74"/>
      <c r="E45" s="74"/>
      <c r="F45" s="75"/>
      <c r="G45" s="41"/>
      <c r="H45" s="63"/>
      <c r="I45" s="41"/>
      <c r="J45" s="56" t="s">
        <v>154</v>
      </c>
      <c r="K45" s="41"/>
    </row>
    <row r="46" spans="1:11" ht="12" customHeight="1" x14ac:dyDescent="0.2">
      <c r="A46" s="32"/>
      <c r="B46" s="60" t="s">
        <v>59</v>
      </c>
      <c r="C46" s="56"/>
      <c r="D46" s="74"/>
      <c r="E46" s="74"/>
      <c r="F46" s="75"/>
      <c r="G46" s="41"/>
      <c r="H46" s="63"/>
      <c r="I46" s="41"/>
      <c r="J46" s="41"/>
      <c r="K46" s="41"/>
    </row>
    <row r="47" spans="1:11" ht="3.75" customHeight="1" x14ac:dyDescent="0.2">
      <c r="A47" s="32"/>
      <c r="B47" s="74"/>
      <c r="C47" s="56"/>
      <c r="D47" s="74"/>
      <c r="E47" s="74"/>
      <c r="F47" s="75"/>
      <c r="G47" s="41"/>
      <c r="H47" s="63"/>
      <c r="I47" s="41"/>
      <c r="J47" s="41"/>
      <c r="K47" s="41"/>
    </row>
    <row r="48" spans="1:11" x14ac:dyDescent="0.2">
      <c r="A48" s="32"/>
      <c r="B48" s="76" t="s">
        <v>70</v>
      </c>
      <c r="C48" s="56"/>
      <c r="D48" s="74"/>
      <c r="E48" s="74"/>
      <c r="F48" s="77">
        <v>0.18</v>
      </c>
      <c r="G48" s="41"/>
      <c r="H48" s="78" t="s">
        <v>58</v>
      </c>
      <c r="I48" s="41"/>
      <c r="J48" s="41"/>
      <c r="K48" s="41"/>
    </row>
    <row r="49" spans="1:13" x14ac:dyDescent="0.2">
      <c r="A49" s="32"/>
      <c r="B49" s="76" t="s">
        <v>69</v>
      </c>
      <c r="C49" s="56"/>
      <c r="D49" s="74"/>
      <c r="E49" s="74"/>
      <c r="F49" s="77">
        <v>0.224</v>
      </c>
      <c r="G49" s="41"/>
      <c r="H49" s="78" t="s">
        <v>58</v>
      </c>
      <c r="I49" s="41"/>
      <c r="J49" s="41"/>
      <c r="K49" s="41"/>
    </row>
    <row r="50" spans="1:13" x14ac:dyDescent="0.2">
      <c r="A50" s="32"/>
      <c r="B50" s="76" t="s">
        <v>71</v>
      </c>
      <c r="C50" s="56"/>
      <c r="D50" s="74"/>
      <c r="E50" s="74"/>
      <c r="F50" s="77">
        <v>0.36</v>
      </c>
      <c r="G50" s="41"/>
      <c r="H50" s="78" t="s">
        <v>58</v>
      </c>
      <c r="I50" s="41"/>
      <c r="J50" s="41"/>
      <c r="K50" s="41"/>
    </row>
    <row r="51" spans="1:13" x14ac:dyDescent="0.2">
      <c r="A51" s="32"/>
      <c r="B51" s="76" t="s">
        <v>86</v>
      </c>
      <c r="C51" s="56"/>
      <c r="D51" s="74"/>
      <c r="E51" s="74"/>
      <c r="F51" s="77"/>
      <c r="G51" s="41"/>
      <c r="H51" s="63"/>
      <c r="I51" s="41"/>
      <c r="J51" s="41"/>
      <c r="K51" s="41"/>
    </row>
    <row r="52" spans="1:13" s="3" customFormat="1" ht="9.75" customHeight="1" x14ac:dyDescent="0.2">
      <c r="A52" s="32"/>
      <c r="B52" s="79"/>
      <c r="C52" s="80"/>
      <c r="D52" s="80"/>
      <c r="E52" s="80"/>
      <c r="F52" s="80"/>
      <c r="G52" s="80"/>
      <c r="H52" s="80"/>
      <c r="I52" s="80"/>
      <c r="J52" s="41"/>
      <c r="K52" s="41"/>
      <c r="L52"/>
      <c r="M52"/>
    </row>
    <row r="53" spans="1:13" s="3" customFormat="1" x14ac:dyDescent="0.2">
      <c r="A53" s="32"/>
      <c r="B53" s="81" t="s">
        <v>136</v>
      </c>
      <c r="C53" s="56"/>
      <c r="D53" s="74"/>
      <c r="E53" s="74"/>
      <c r="F53" s="75"/>
      <c r="G53" s="41"/>
      <c r="H53" s="63"/>
      <c r="I53" s="41"/>
      <c r="J53" s="41"/>
      <c r="K53" s="41"/>
      <c r="L53"/>
      <c r="M53"/>
    </row>
    <row r="54" spans="1:13" s="3" customFormat="1" x14ac:dyDescent="0.2">
      <c r="A54" s="32"/>
      <c r="B54" s="81" t="s">
        <v>151</v>
      </c>
      <c r="C54" s="56"/>
      <c r="D54" s="74"/>
      <c r="E54" s="74"/>
      <c r="F54" s="75"/>
      <c r="G54" s="41"/>
      <c r="H54" s="63"/>
      <c r="I54" s="41"/>
      <c r="J54" s="41"/>
      <c r="K54" s="41"/>
      <c r="L54"/>
      <c r="M54"/>
    </row>
    <row r="55" spans="1:13" x14ac:dyDescent="0.2">
      <c r="A55" s="32"/>
      <c r="B55" s="170" t="s">
        <v>142</v>
      </c>
      <c r="C55" s="173"/>
      <c r="D55" s="168" t="s">
        <v>204</v>
      </c>
      <c r="E55" s="169"/>
      <c r="F55" s="170"/>
      <c r="G55" s="171"/>
      <c r="H55" s="172"/>
      <c r="I55" s="171"/>
      <c r="J55" s="171"/>
      <c r="K55" s="171"/>
    </row>
    <row r="56" spans="1:13" x14ac:dyDescent="0.2">
      <c r="J56"/>
    </row>
    <row r="57" spans="1:13" x14ac:dyDescent="0.2">
      <c r="J57"/>
    </row>
    <row r="58" spans="1:13" x14ac:dyDescent="0.2">
      <c r="J58"/>
    </row>
    <row r="59" spans="1:13" x14ac:dyDescent="0.2">
      <c r="J59"/>
    </row>
  </sheetData>
  <sheetProtection algorithmName="SHA-512" hashValue="BwWsweMpz5MB1Yhh9TSx5Cf13qQnCxfV+b6T3buq6T0mBgSp4sx8jKuyy6ODc0pEL4Q82VtdTSd62EbOFebV/w==" saltValue="pMJBw/KVrOg5XSHaQTltvg==" spinCount="100000" sheet="1" objects="1" scenarios="1"/>
  <mergeCells count="21">
    <mergeCell ref="A13:A24"/>
    <mergeCell ref="B17:H17"/>
    <mergeCell ref="C22:H22"/>
    <mergeCell ref="B6:D6"/>
    <mergeCell ref="F6:J6"/>
    <mergeCell ref="B7:D7"/>
    <mergeCell ref="F7:J7"/>
    <mergeCell ref="B8:D8"/>
    <mergeCell ref="F8:J8"/>
    <mergeCell ref="B9:D9"/>
    <mergeCell ref="F9:J9"/>
    <mergeCell ref="B10:D10"/>
    <mergeCell ref="F10:J10"/>
    <mergeCell ref="C11:K12"/>
    <mergeCell ref="B5:D5"/>
    <mergeCell ref="F5:J5"/>
    <mergeCell ref="A1:K1"/>
    <mergeCell ref="B3:D3"/>
    <mergeCell ref="E3:J3"/>
    <mergeCell ref="B4:D4"/>
    <mergeCell ref="F4:J4"/>
  </mergeCells>
  <hyperlinks>
    <hyperlink ref="D55" r:id="rId1" xr:uid="{30D731DF-B859-40E8-90BE-651F5FBE605A}"/>
  </hyperlinks>
  <pageMargins left="0.15748031496062992" right="0.15748031496062992" top="0.19685039370078741" bottom="0" header="0.51181102362204722" footer="0.51181102362204722"/>
  <pageSetup paperSize="9" scale="85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16E3-9447-429F-8239-30521DDB14EC}">
  <dimension ref="A1:M59"/>
  <sheetViews>
    <sheetView workbookViewId="0">
      <selection activeCell="G26" sqref="G26"/>
    </sheetView>
  </sheetViews>
  <sheetFormatPr defaultColWidth="0" defaultRowHeight="12.75" x14ac:dyDescent="0.2"/>
  <cols>
    <col min="1" max="1" width="9.140625" customWidth="1"/>
    <col min="2" max="2" width="33" style="1" customWidth="1"/>
    <col min="3" max="3" width="3" style="166" customWidth="1"/>
    <col min="4" max="4" width="12" style="1" bestFit="1" customWidth="1"/>
    <col min="5" max="5" width="3.7109375" style="1" customWidth="1"/>
    <col min="6" max="6" width="11" style="3" bestFit="1" customWidth="1"/>
    <col min="7" max="7" width="2.140625" bestFit="1" customWidth="1"/>
    <col min="8" max="8" width="4.7109375" style="4" bestFit="1" customWidth="1"/>
    <col min="9" max="9" width="15.7109375" bestFit="1" customWidth="1"/>
    <col min="10" max="10" width="13.7109375" style="3" bestFit="1" customWidth="1"/>
    <col min="11" max="11" width="9.140625" customWidth="1"/>
    <col min="12" max="16384" width="9.140625" hidden="1"/>
  </cols>
  <sheetData>
    <row r="1" spans="1:13" ht="31.5" x14ac:dyDescent="0.5">
      <c r="A1" s="200" t="s">
        <v>150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3" ht="23.25" customHeight="1" thickBot="1" x14ac:dyDescent="0.55000000000000004">
      <c r="A2" s="7"/>
      <c r="B2" s="167"/>
      <c r="C2" s="167"/>
      <c r="D2" s="167"/>
      <c r="E2" s="167"/>
      <c r="F2" s="167"/>
      <c r="G2" s="167"/>
      <c r="H2" s="167"/>
      <c r="I2" s="167"/>
      <c r="J2" s="167"/>
      <c r="K2" s="7"/>
    </row>
    <row r="3" spans="1:13" ht="15" x14ac:dyDescent="0.25">
      <c r="A3" s="7"/>
      <c r="B3" s="201" t="s">
        <v>12</v>
      </c>
      <c r="C3" s="202"/>
      <c r="D3" s="202"/>
      <c r="E3" s="203" t="s">
        <v>1</v>
      </c>
      <c r="F3" s="204"/>
      <c r="G3" s="204"/>
      <c r="H3" s="204"/>
      <c r="I3" s="204"/>
      <c r="J3" s="205"/>
      <c r="K3" s="42"/>
    </row>
    <row r="4" spans="1:13" ht="15" x14ac:dyDescent="0.25">
      <c r="A4" s="7" t="s">
        <v>13</v>
      </c>
      <c r="B4" s="196" t="s">
        <v>120</v>
      </c>
      <c r="C4" s="197"/>
      <c r="D4" s="197"/>
      <c r="E4" s="46"/>
      <c r="F4" s="206" t="s">
        <v>14</v>
      </c>
      <c r="G4" s="206"/>
      <c r="H4" s="206"/>
      <c r="I4" s="206"/>
      <c r="J4" s="207"/>
      <c r="K4" s="42"/>
    </row>
    <row r="5" spans="1:13" ht="15" x14ac:dyDescent="0.25">
      <c r="A5" s="7"/>
      <c r="B5" s="196" t="s">
        <v>121</v>
      </c>
      <c r="C5" s="197"/>
      <c r="D5" s="197"/>
      <c r="E5" s="47"/>
      <c r="F5" s="198" t="s">
        <v>122</v>
      </c>
      <c r="G5" s="198"/>
      <c r="H5" s="198"/>
      <c r="I5" s="198"/>
      <c r="J5" s="199"/>
      <c r="K5" s="42"/>
    </row>
    <row r="6" spans="1:13" ht="15" x14ac:dyDescent="0.25">
      <c r="A6" s="7"/>
      <c r="B6" s="196" t="s">
        <v>123</v>
      </c>
      <c r="C6" s="197"/>
      <c r="D6" s="197"/>
      <c r="E6" s="47"/>
      <c r="F6" s="198" t="s">
        <v>124</v>
      </c>
      <c r="G6" s="198"/>
      <c r="H6" s="198"/>
      <c r="I6" s="198"/>
      <c r="J6" s="199"/>
      <c r="K6" s="42"/>
    </row>
    <row r="7" spans="1:13" ht="15" x14ac:dyDescent="0.25">
      <c r="A7" s="7"/>
      <c r="B7" s="196" t="s">
        <v>125</v>
      </c>
      <c r="C7" s="197"/>
      <c r="D7" s="197"/>
      <c r="E7" s="47"/>
      <c r="F7" s="198" t="s">
        <v>126</v>
      </c>
      <c r="G7" s="198"/>
      <c r="H7" s="198"/>
      <c r="I7" s="198"/>
      <c r="J7" s="199"/>
      <c r="K7" s="42"/>
    </row>
    <row r="8" spans="1:13" ht="15" x14ac:dyDescent="0.25">
      <c r="A8" s="7"/>
      <c r="B8" s="196" t="s">
        <v>107</v>
      </c>
      <c r="C8" s="197"/>
      <c r="D8" s="197"/>
      <c r="E8" s="47"/>
      <c r="F8" s="198" t="s">
        <v>127</v>
      </c>
      <c r="G8" s="198"/>
      <c r="H8" s="198"/>
      <c r="I8" s="198"/>
      <c r="J8" s="199"/>
      <c r="K8" s="42"/>
    </row>
    <row r="9" spans="1:13" ht="15" x14ac:dyDescent="0.25">
      <c r="A9" s="7"/>
      <c r="B9" s="196" t="s">
        <v>108</v>
      </c>
      <c r="C9" s="197"/>
      <c r="D9" s="211"/>
      <c r="E9" s="47"/>
      <c r="F9" s="198" t="s">
        <v>128</v>
      </c>
      <c r="G9" s="198"/>
      <c r="H9" s="198"/>
      <c r="I9" s="198"/>
      <c r="J9" s="199"/>
      <c r="K9" s="42"/>
    </row>
    <row r="10" spans="1:13" ht="15" x14ac:dyDescent="0.25">
      <c r="A10" s="7"/>
      <c r="B10" s="196" t="s">
        <v>109</v>
      </c>
      <c r="C10" s="197"/>
      <c r="D10" s="211"/>
      <c r="E10" s="47"/>
      <c r="F10" s="198" t="s">
        <v>129</v>
      </c>
      <c r="G10" s="198"/>
      <c r="H10" s="198"/>
      <c r="I10" s="198"/>
      <c r="J10" s="199"/>
      <c r="K10" s="42"/>
    </row>
    <row r="11" spans="1:13" ht="8.25" customHeight="1" x14ac:dyDescent="0.25">
      <c r="A11" s="7"/>
      <c r="B11" s="42"/>
      <c r="C11" s="212" t="s">
        <v>13</v>
      </c>
      <c r="D11" s="212"/>
      <c r="E11" s="212"/>
      <c r="F11" s="212"/>
      <c r="G11" s="212"/>
      <c r="H11" s="212"/>
      <c r="I11" s="212"/>
      <c r="J11" s="212"/>
      <c r="K11" s="212"/>
      <c r="L11" s="5"/>
      <c r="M11" s="6"/>
    </row>
    <row r="12" spans="1:13" ht="10.5" customHeight="1" x14ac:dyDescent="0.25">
      <c r="A12" s="166"/>
      <c r="B12" s="82" t="s">
        <v>3</v>
      </c>
      <c r="C12" s="212"/>
      <c r="D12" s="212"/>
      <c r="E12" s="212"/>
      <c r="F12" s="212"/>
      <c r="G12" s="212"/>
      <c r="H12" s="212"/>
      <c r="I12" s="212"/>
      <c r="J12" s="212"/>
      <c r="K12" s="212"/>
    </row>
    <row r="13" spans="1:13" x14ac:dyDescent="0.2">
      <c r="A13" s="208"/>
      <c r="B13" s="48" t="s">
        <v>4</v>
      </c>
      <c r="C13" s="165" t="s">
        <v>2</v>
      </c>
      <c r="D13" s="50">
        <v>14220</v>
      </c>
      <c r="E13" s="51"/>
      <c r="F13" s="52" t="s">
        <v>155</v>
      </c>
      <c r="G13" s="53"/>
      <c r="H13" s="54"/>
      <c r="I13" s="55"/>
      <c r="J13" s="55"/>
      <c r="K13" s="56"/>
    </row>
    <row r="14" spans="1:13" x14ac:dyDescent="0.2">
      <c r="A14" s="208"/>
      <c r="B14" s="48" t="s">
        <v>60</v>
      </c>
      <c r="C14" s="165" t="s">
        <v>2</v>
      </c>
      <c r="D14" s="50">
        <v>22014</v>
      </c>
      <c r="E14" s="51"/>
      <c r="F14" s="52" t="s">
        <v>111</v>
      </c>
      <c r="G14" s="53"/>
      <c r="H14" s="54"/>
      <c r="I14" s="55"/>
      <c r="J14" s="55"/>
      <c r="K14" s="56"/>
    </row>
    <row r="15" spans="1:13" x14ac:dyDescent="0.2">
      <c r="A15" s="208"/>
      <c r="B15" s="48" t="s">
        <v>42</v>
      </c>
      <c r="C15" s="165" t="s">
        <v>2</v>
      </c>
      <c r="D15" s="50">
        <v>24615</v>
      </c>
      <c r="E15" s="51"/>
      <c r="F15" s="52" t="s">
        <v>156</v>
      </c>
      <c r="G15" s="53"/>
      <c r="H15" s="54"/>
      <c r="I15" s="55"/>
      <c r="J15" s="55"/>
      <c r="K15" s="56"/>
    </row>
    <row r="16" spans="1:13" ht="3" customHeight="1" x14ac:dyDescent="0.2">
      <c r="A16" s="208"/>
      <c r="B16" s="48"/>
      <c r="C16" s="165"/>
      <c r="D16" s="51"/>
      <c r="E16" s="51"/>
      <c r="F16" s="52"/>
      <c r="G16" s="53"/>
      <c r="H16" s="54"/>
      <c r="I16" s="56"/>
      <c r="J16" s="56"/>
      <c r="K16" s="56"/>
    </row>
    <row r="17" spans="1:11" x14ac:dyDescent="0.2">
      <c r="A17" s="208"/>
      <c r="B17" s="209" t="s">
        <v>6</v>
      </c>
      <c r="C17" s="209"/>
      <c r="D17" s="209"/>
      <c r="E17" s="209"/>
      <c r="F17" s="209"/>
      <c r="G17" s="209"/>
      <c r="H17" s="209"/>
      <c r="I17" s="56"/>
      <c r="J17" s="56"/>
      <c r="K17" s="56"/>
    </row>
    <row r="18" spans="1:11" x14ac:dyDescent="0.2">
      <c r="A18" s="208"/>
      <c r="B18" s="51" t="s">
        <v>4</v>
      </c>
      <c r="C18" s="165" t="s">
        <v>2</v>
      </c>
      <c r="D18" s="57">
        <v>79000</v>
      </c>
      <c r="E18" s="51"/>
      <c r="F18" s="52" t="s">
        <v>157</v>
      </c>
      <c r="G18" s="53"/>
      <c r="H18" s="54"/>
      <c r="I18" s="56"/>
      <c r="J18" s="55"/>
      <c r="K18" s="56"/>
    </row>
    <row r="19" spans="1:11" x14ac:dyDescent="0.2">
      <c r="A19" s="208"/>
      <c r="B19" s="51" t="s">
        <v>60</v>
      </c>
      <c r="C19" s="165" t="s">
        <v>2</v>
      </c>
      <c r="D19" s="57">
        <v>122300</v>
      </c>
      <c r="E19" s="51"/>
      <c r="F19" s="52" t="s">
        <v>112</v>
      </c>
      <c r="G19" s="53"/>
      <c r="H19" s="54"/>
      <c r="I19" s="56"/>
      <c r="J19" s="55"/>
      <c r="K19" s="56"/>
    </row>
    <row r="20" spans="1:11" x14ac:dyDescent="0.2">
      <c r="A20" s="208"/>
      <c r="B20" s="51" t="s">
        <v>42</v>
      </c>
      <c r="C20" s="165" t="s">
        <v>2</v>
      </c>
      <c r="D20" s="57">
        <v>136750</v>
      </c>
      <c r="E20" s="51"/>
      <c r="F20" s="52" t="s">
        <v>158</v>
      </c>
      <c r="G20" s="53"/>
      <c r="H20" s="54"/>
      <c r="I20" s="56"/>
      <c r="J20" s="55"/>
      <c r="K20" s="56"/>
    </row>
    <row r="21" spans="1:11" ht="2.25" customHeight="1" x14ac:dyDescent="0.2">
      <c r="A21" s="208"/>
      <c r="B21" s="59"/>
      <c r="C21" s="59"/>
      <c r="D21" s="59"/>
      <c r="E21" s="59"/>
      <c r="F21" s="59"/>
      <c r="G21" s="59"/>
      <c r="H21" s="59"/>
      <c r="I21" s="56"/>
      <c r="J21" s="56"/>
      <c r="K21" s="56"/>
    </row>
    <row r="22" spans="1:11" x14ac:dyDescent="0.2">
      <c r="A22" s="208"/>
      <c r="B22" s="60" t="s">
        <v>80</v>
      </c>
      <c r="C22" s="210"/>
      <c r="D22" s="210"/>
      <c r="E22" s="210"/>
      <c r="F22" s="210"/>
      <c r="G22" s="210"/>
      <c r="H22" s="210"/>
      <c r="I22" s="56"/>
      <c r="J22" s="41"/>
      <c r="K22" s="56"/>
    </row>
    <row r="23" spans="1:11" x14ac:dyDescent="0.2">
      <c r="A23" s="208"/>
      <c r="B23" s="51" t="s">
        <v>4</v>
      </c>
      <c r="C23" s="165" t="s">
        <v>2</v>
      </c>
      <c r="D23" s="50">
        <v>23800</v>
      </c>
      <c r="E23" s="51"/>
      <c r="F23" s="52" t="s">
        <v>58</v>
      </c>
      <c r="G23" s="53"/>
      <c r="H23" s="54"/>
      <c r="I23" s="56"/>
      <c r="J23" s="41"/>
      <c r="K23" s="56"/>
    </row>
    <row r="24" spans="1:11" x14ac:dyDescent="0.2">
      <c r="A24" s="208"/>
      <c r="B24" s="51" t="s">
        <v>5</v>
      </c>
      <c r="C24" s="165" t="s">
        <v>2</v>
      </c>
      <c r="D24" s="50">
        <v>34500</v>
      </c>
      <c r="E24" s="51"/>
      <c r="F24" s="52" t="s">
        <v>58</v>
      </c>
      <c r="G24" s="53"/>
      <c r="H24" s="54"/>
      <c r="I24" s="56"/>
      <c r="J24" s="41"/>
      <c r="K24" s="56"/>
    </row>
    <row r="25" spans="1:11" ht="2.25" customHeight="1" x14ac:dyDescent="0.2">
      <c r="A25" s="164"/>
      <c r="B25" s="56"/>
      <c r="C25" s="56"/>
      <c r="D25" s="55"/>
      <c r="E25" s="56"/>
      <c r="F25" s="56"/>
      <c r="G25" s="56"/>
      <c r="H25" s="56"/>
      <c r="I25" s="56"/>
      <c r="J25" s="41"/>
      <c r="K25" s="56"/>
    </row>
    <row r="26" spans="1:11" x14ac:dyDescent="0.2">
      <c r="A26" s="164"/>
      <c r="B26" s="60" t="s">
        <v>78</v>
      </c>
      <c r="C26" s="165"/>
      <c r="D26" s="61"/>
      <c r="E26" s="165"/>
      <c r="F26" s="165"/>
      <c r="G26" s="165"/>
      <c r="H26" s="165"/>
      <c r="I26" s="56"/>
      <c r="J26" s="41"/>
      <c r="K26" s="56"/>
    </row>
    <row r="27" spans="1:11" x14ac:dyDescent="0.2">
      <c r="A27" s="164"/>
      <c r="B27" s="51" t="s">
        <v>76</v>
      </c>
      <c r="C27" s="165"/>
      <c r="D27" s="50">
        <v>435</v>
      </c>
      <c r="E27" s="51"/>
      <c r="F27" s="52" t="s">
        <v>79</v>
      </c>
      <c r="G27" s="53"/>
      <c r="H27" s="54"/>
      <c r="I27" s="56"/>
      <c r="J27" s="41"/>
      <c r="K27" s="56"/>
    </row>
    <row r="28" spans="1:11" x14ac:dyDescent="0.2">
      <c r="A28" s="164"/>
      <c r="B28" s="51" t="s">
        <v>77</v>
      </c>
      <c r="C28" s="165"/>
      <c r="D28" s="50">
        <v>134</v>
      </c>
      <c r="E28" s="51"/>
      <c r="F28" s="52" t="s">
        <v>79</v>
      </c>
      <c r="G28" s="53"/>
      <c r="H28" s="54"/>
      <c r="I28" s="56"/>
      <c r="J28" s="41"/>
      <c r="K28" s="56"/>
    </row>
    <row r="29" spans="1:11" ht="9" customHeight="1" x14ac:dyDescent="0.2">
      <c r="A29" s="164"/>
      <c r="B29" s="51"/>
      <c r="C29" s="165"/>
      <c r="D29" s="50"/>
      <c r="E29" s="51"/>
      <c r="F29" s="52"/>
      <c r="G29" s="53"/>
      <c r="H29" s="54"/>
      <c r="I29" s="56"/>
      <c r="J29" s="41"/>
      <c r="K29" s="56"/>
    </row>
    <row r="30" spans="1:11" x14ac:dyDescent="0.2">
      <c r="A30" s="164"/>
      <c r="B30" s="60" t="s">
        <v>73</v>
      </c>
      <c r="C30" s="165"/>
      <c r="D30" s="61"/>
      <c r="E30" s="165"/>
      <c r="F30" s="165"/>
      <c r="G30" s="165"/>
      <c r="H30" s="165"/>
      <c r="I30" s="56"/>
      <c r="J30" s="41"/>
      <c r="K30" s="56"/>
    </row>
    <row r="31" spans="1:11" x14ac:dyDescent="0.2">
      <c r="A31" s="164"/>
      <c r="B31" s="51" t="s">
        <v>30</v>
      </c>
      <c r="C31" s="165" t="s">
        <v>2</v>
      </c>
      <c r="D31" s="50">
        <v>310</v>
      </c>
      <c r="E31" s="51"/>
      <c r="F31" s="62" t="s">
        <v>72</v>
      </c>
      <c r="G31" s="53"/>
      <c r="H31" s="63"/>
      <c r="I31" s="56"/>
      <c r="J31" s="41"/>
      <c r="K31" s="56"/>
    </row>
    <row r="32" spans="1:11" x14ac:dyDescent="0.2">
      <c r="A32" s="164"/>
      <c r="B32" s="51" t="s">
        <v>31</v>
      </c>
      <c r="C32" s="165" t="s">
        <v>2</v>
      </c>
      <c r="D32" s="50">
        <v>209</v>
      </c>
      <c r="E32" s="51" t="s">
        <v>13</v>
      </c>
      <c r="F32" s="62" t="s">
        <v>72</v>
      </c>
      <c r="G32" s="53"/>
      <c r="H32" s="63"/>
      <c r="I32" s="56"/>
      <c r="J32" s="41"/>
      <c r="K32" s="56"/>
    </row>
    <row r="33" spans="1:11" ht="5.25" customHeight="1" x14ac:dyDescent="0.2">
      <c r="A33" s="164"/>
      <c r="B33" s="56"/>
      <c r="C33" s="56"/>
      <c r="D33" s="56"/>
      <c r="E33" s="56"/>
      <c r="F33" s="56"/>
      <c r="G33" s="56"/>
      <c r="H33" s="56"/>
      <c r="I33" s="56"/>
      <c r="J33" s="41"/>
      <c r="K33" s="56"/>
    </row>
    <row r="34" spans="1:11" x14ac:dyDescent="0.2">
      <c r="A34" s="164"/>
      <c r="B34" s="60" t="s">
        <v>32</v>
      </c>
      <c r="C34" s="165"/>
      <c r="D34" s="165"/>
      <c r="E34" s="165"/>
      <c r="F34" s="165"/>
      <c r="G34" s="165"/>
      <c r="H34" s="165"/>
      <c r="I34" s="56"/>
      <c r="J34" s="41"/>
      <c r="K34" s="56"/>
    </row>
    <row r="35" spans="1:11" x14ac:dyDescent="0.2">
      <c r="A35" s="164"/>
      <c r="B35" s="51" t="s">
        <v>113</v>
      </c>
      <c r="C35" s="165" t="s">
        <v>2</v>
      </c>
      <c r="D35" s="51">
        <v>3.61</v>
      </c>
      <c r="E35" s="51"/>
      <c r="F35" s="52" t="s">
        <v>33</v>
      </c>
      <c r="G35" s="53"/>
      <c r="H35" s="54"/>
      <c r="I35" s="56"/>
      <c r="J35" s="41"/>
      <c r="K35" s="56"/>
    </row>
    <row r="36" spans="1:11" ht="3.75" customHeight="1" x14ac:dyDescent="0.2">
      <c r="A36" s="164"/>
      <c r="B36" s="51"/>
      <c r="C36" s="165"/>
      <c r="D36" s="51"/>
      <c r="E36" s="51"/>
      <c r="F36" s="52"/>
      <c r="G36" s="53"/>
      <c r="H36" s="54"/>
      <c r="I36" s="56"/>
      <c r="J36" s="41"/>
      <c r="K36" s="56"/>
    </row>
    <row r="37" spans="1:11" x14ac:dyDescent="0.2">
      <c r="A37" s="164"/>
      <c r="B37" s="60" t="s">
        <v>39</v>
      </c>
      <c r="C37" s="165"/>
      <c r="D37" s="51"/>
      <c r="E37" s="51"/>
      <c r="F37" s="52"/>
      <c r="G37" s="53"/>
      <c r="H37" s="54"/>
      <c r="I37" s="56"/>
      <c r="J37" s="41"/>
      <c r="K37" s="56"/>
    </row>
    <row r="38" spans="1:11" x14ac:dyDescent="0.2">
      <c r="A38" s="164"/>
      <c r="B38" s="62" t="s">
        <v>62</v>
      </c>
      <c r="C38" s="56"/>
      <c r="D38" s="56"/>
      <c r="E38" s="56"/>
      <c r="F38" s="56"/>
      <c r="G38" s="56"/>
      <c r="H38" s="56"/>
      <c r="I38" s="56"/>
      <c r="J38" s="41"/>
      <c r="K38" s="56"/>
    </row>
    <row r="39" spans="1:11" x14ac:dyDescent="0.2">
      <c r="A39" s="32"/>
      <c r="B39" s="64" t="s">
        <v>153</v>
      </c>
      <c r="C39" s="65"/>
      <c r="D39" s="64"/>
      <c r="E39" s="64"/>
      <c r="F39" s="66"/>
      <c r="G39" s="67"/>
      <c r="H39" s="68"/>
      <c r="I39" s="67"/>
      <c r="J39" s="41"/>
      <c r="K39" s="41"/>
    </row>
    <row r="40" spans="1:11" ht="8.25" customHeight="1" x14ac:dyDescent="0.2">
      <c r="A40" s="32"/>
      <c r="B40" s="69"/>
      <c r="C40" s="70"/>
      <c r="D40" s="69"/>
      <c r="E40" s="69"/>
      <c r="F40" s="71"/>
      <c r="G40" s="72"/>
      <c r="H40" s="73"/>
      <c r="I40" s="72"/>
      <c r="J40" s="41"/>
      <c r="K40" s="41"/>
    </row>
    <row r="41" spans="1:11" x14ac:dyDescent="0.2">
      <c r="A41" s="32"/>
      <c r="B41" s="69" t="s">
        <v>140</v>
      </c>
      <c r="C41" s="70"/>
      <c r="D41" s="69"/>
      <c r="E41" s="69"/>
      <c r="F41" s="71"/>
      <c r="G41" s="72"/>
      <c r="H41" s="73"/>
      <c r="I41" s="72"/>
      <c r="J41" s="41"/>
      <c r="K41" s="41"/>
    </row>
    <row r="42" spans="1:11" ht="12.75" customHeight="1" x14ac:dyDescent="0.2">
      <c r="A42" s="32"/>
      <c r="B42" s="83" t="s">
        <v>137</v>
      </c>
      <c r="C42" s="56"/>
      <c r="D42" s="74"/>
      <c r="E42" s="74"/>
      <c r="F42" s="75"/>
      <c r="G42" s="41"/>
      <c r="H42" s="63"/>
      <c r="I42" s="41"/>
      <c r="J42" s="41"/>
      <c r="K42" s="41"/>
    </row>
    <row r="43" spans="1:11" ht="12.75" customHeight="1" x14ac:dyDescent="0.2">
      <c r="A43" s="32"/>
      <c r="B43" s="83" t="s">
        <v>138</v>
      </c>
      <c r="C43" s="56"/>
      <c r="D43" s="74"/>
      <c r="E43" s="74"/>
      <c r="F43" s="75"/>
      <c r="G43" s="41"/>
      <c r="H43" s="63"/>
      <c r="I43" s="41"/>
      <c r="J43" s="41"/>
      <c r="K43" s="41"/>
    </row>
    <row r="44" spans="1:11" ht="12.75" customHeight="1" x14ac:dyDescent="0.2">
      <c r="A44" s="32"/>
      <c r="B44" s="83" t="s">
        <v>139</v>
      </c>
      <c r="C44" s="56"/>
      <c r="D44" s="74"/>
      <c r="E44" s="74"/>
      <c r="F44" s="75"/>
      <c r="G44" s="41"/>
      <c r="H44" s="63"/>
      <c r="I44" s="41"/>
      <c r="J44" s="41"/>
      <c r="K44" s="41"/>
    </row>
    <row r="45" spans="1:11" ht="12.75" customHeight="1" x14ac:dyDescent="0.2">
      <c r="A45" s="32"/>
      <c r="B45" s="83"/>
      <c r="C45" s="56"/>
      <c r="D45" s="74"/>
      <c r="E45" s="74"/>
      <c r="F45" s="75"/>
      <c r="G45" s="41"/>
      <c r="H45" s="63"/>
      <c r="I45" s="41"/>
      <c r="J45" s="56" t="s">
        <v>154</v>
      </c>
      <c r="K45" s="41"/>
    </row>
    <row r="46" spans="1:11" ht="12" customHeight="1" x14ac:dyDescent="0.2">
      <c r="A46" s="32"/>
      <c r="B46" s="60" t="s">
        <v>59</v>
      </c>
      <c r="C46" s="56"/>
      <c r="D46" s="74"/>
      <c r="E46" s="74"/>
      <c r="F46" s="75"/>
      <c r="G46" s="41"/>
      <c r="H46" s="63"/>
      <c r="I46" s="41"/>
      <c r="J46" s="41"/>
      <c r="K46" s="41"/>
    </row>
    <row r="47" spans="1:11" ht="3.75" customHeight="1" x14ac:dyDescent="0.2">
      <c r="A47" s="32"/>
      <c r="B47" s="74"/>
      <c r="C47" s="56"/>
      <c r="D47" s="74"/>
      <c r="E47" s="74"/>
      <c r="F47" s="75"/>
      <c r="G47" s="41"/>
      <c r="H47" s="63"/>
      <c r="I47" s="41"/>
      <c r="J47" s="41"/>
      <c r="K47" s="41"/>
    </row>
    <row r="48" spans="1:11" x14ac:dyDescent="0.2">
      <c r="A48" s="32"/>
      <c r="B48" s="76" t="s">
        <v>70</v>
      </c>
      <c r="C48" s="56"/>
      <c r="D48" s="74"/>
      <c r="E48" s="74"/>
      <c r="F48" s="77">
        <v>0.18</v>
      </c>
      <c r="G48" s="41"/>
      <c r="H48" s="78" t="s">
        <v>58</v>
      </c>
      <c r="I48" s="41"/>
      <c r="J48" s="41"/>
      <c r="K48" s="41"/>
    </row>
    <row r="49" spans="1:13" x14ac:dyDescent="0.2">
      <c r="A49" s="32"/>
      <c r="B49" s="76" t="s">
        <v>69</v>
      </c>
      <c r="C49" s="56"/>
      <c r="D49" s="74"/>
      <c r="E49" s="74"/>
      <c r="F49" s="77">
        <v>0.224</v>
      </c>
      <c r="G49" s="41"/>
      <c r="H49" s="78" t="s">
        <v>58</v>
      </c>
      <c r="I49" s="41"/>
      <c r="J49" s="41"/>
      <c r="K49" s="41"/>
    </row>
    <row r="50" spans="1:13" x14ac:dyDescent="0.2">
      <c r="A50" s="32"/>
      <c r="B50" s="76" t="s">
        <v>71</v>
      </c>
      <c r="C50" s="56"/>
      <c r="D50" s="74"/>
      <c r="E50" s="74"/>
      <c r="F50" s="77">
        <v>0.36</v>
      </c>
      <c r="G50" s="41"/>
      <c r="H50" s="78" t="s">
        <v>58</v>
      </c>
      <c r="I50" s="41"/>
      <c r="J50" s="41"/>
      <c r="K50" s="41"/>
    </row>
    <row r="51" spans="1:13" x14ac:dyDescent="0.2">
      <c r="A51" s="32"/>
      <c r="B51" s="76" t="s">
        <v>86</v>
      </c>
      <c r="C51" s="56"/>
      <c r="D51" s="74"/>
      <c r="E51" s="74"/>
      <c r="F51" s="77"/>
      <c r="G51" s="41"/>
      <c r="H51" s="63"/>
      <c r="I51" s="41"/>
      <c r="J51" s="41"/>
      <c r="K51" s="41"/>
    </row>
    <row r="52" spans="1:13" s="3" customFormat="1" ht="9.75" customHeight="1" x14ac:dyDescent="0.2">
      <c r="A52" s="32"/>
      <c r="B52" s="79"/>
      <c r="C52" s="80"/>
      <c r="D52" s="80"/>
      <c r="E52" s="80"/>
      <c r="F52" s="80"/>
      <c r="G52" s="80"/>
      <c r="H52" s="80"/>
      <c r="I52" s="80"/>
      <c r="J52" s="41"/>
      <c r="K52" s="41"/>
      <c r="L52"/>
      <c r="M52"/>
    </row>
    <row r="53" spans="1:13" s="3" customFormat="1" x14ac:dyDescent="0.2">
      <c r="A53" s="32"/>
      <c r="B53" s="81" t="s">
        <v>136</v>
      </c>
      <c r="C53" s="56"/>
      <c r="D53" s="74"/>
      <c r="E53" s="74"/>
      <c r="F53" s="75"/>
      <c r="G53" s="41"/>
      <c r="H53" s="63"/>
      <c r="I53" s="41"/>
      <c r="J53" s="41"/>
      <c r="K53" s="41"/>
      <c r="L53"/>
      <c r="M53"/>
    </row>
    <row r="54" spans="1:13" s="3" customFormat="1" x14ac:dyDescent="0.2">
      <c r="A54" s="32"/>
      <c r="B54" s="81" t="s">
        <v>151</v>
      </c>
      <c r="C54" s="56"/>
      <c r="D54" s="74"/>
      <c r="E54" s="74"/>
      <c r="F54" s="75"/>
      <c r="G54" s="41"/>
      <c r="H54" s="63"/>
      <c r="I54" s="41"/>
      <c r="J54" s="41"/>
      <c r="K54" s="41"/>
      <c r="L54"/>
      <c r="M54"/>
    </row>
    <row r="55" spans="1:13" x14ac:dyDescent="0.2">
      <c r="A55" s="32"/>
      <c r="B55" s="170" t="s">
        <v>142</v>
      </c>
      <c r="C55" s="173"/>
      <c r="D55" s="168" t="s">
        <v>152</v>
      </c>
      <c r="E55" s="169"/>
      <c r="F55" s="170"/>
      <c r="G55" s="171"/>
      <c r="H55" s="172"/>
      <c r="I55" s="171"/>
      <c r="J55" s="171"/>
      <c r="K55" s="171"/>
    </row>
    <row r="56" spans="1:13" x14ac:dyDescent="0.2">
      <c r="J56"/>
    </row>
    <row r="57" spans="1:13" x14ac:dyDescent="0.2">
      <c r="J57"/>
    </row>
    <row r="58" spans="1:13" x14ac:dyDescent="0.2">
      <c r="J58"/>
    </row>
    <row r="59" spans="1:13" x14ac:dyDescent="0.2">
      <c r="J59"/>
    </row>
  </sheetData>
  <sheetProtection algorithmName="SHA-512" hashValue="VPDLzmYkHObra5CjkLDXSVo+8oTF1HwzYbBIOGIxakQFxtaAhZavl8ri5uUA/NX7O9PFSlO2KK9PxG1IiATuYA==" saltValue="4l5Dc2V/P5cz06lkU/Cxig==" spinCount="100000" sheet="1" objects="1" scenarios="1"/>
  <mergeCells count="21">
    <mergeCell ref="A13:A24"/>
    <mergeCell ref="B17:H17"/>
    <mergeCell ref="C22:H22"/>
    <mergeCell ref="B6:D6"/>
    <mergeCell ref="F6:J6"/>
    <mergeCell ref="B7:D7"/>
    <mergeCell ref="F7:J7"/>
    <mergeCell ref="B8:D8"/>
    <mergeCell ref="F8:J8"/>
    <mergeCell ref="B9:D9"/>
    <mergeCell ref="F9:J9"/>
    <mergeCell ref="B10:D10"/>
    <mergeCell ref="F10:J10"/>
    <mergeCell ref="C11:K12"/>
    <mergeCell ref="B5:D5"/>
    <mergeCell ref="F5:J5"/>
    <mergeCell ref="A1:K1"/>
    <mergeCell ref="B3:D3"/>
    <mergeCell ref="E3:J3"/>
    <mergeCell ref="B4:D4"/>
    <mergeCell ref="F4:J4"/>
  </mergeCells>
  <hyperlinks>
    <hyperlink ref="D55" r:id="rId1" display="https://www.sars.gov.za/AllDocs/Documents/Budget/Budget2019/Budget Tax Guide 2019.pdf" xr:uid="{22760A6C-D893-4BD5-A593-A14AA71C27CD}"/>
  </hyperlinks>
  <pageMargins left="0.15748031496062992" right="0.15748031496062992" top="0.19685039370078741" bottom="0" header="0.51181102362204722" footer="0.51181102362204722"/>
  <pageSetup paperSize="9" scale="85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9"/>
  <sheetViews>
    <sheetView workbookViewId="0">
      <selection activeCell="F5" sqref="F4:J5"/>
    </sheetView>
  </sheetViews>
  <sheetFormatPr defaultColWidth="0" defaultRowHeight="12.75" x14ac:dyDescent="0.2"/>
  <cols>
    <col min="1" max="1" width="9.140625" customWidth="1"/>
    <col min="2" max="2" width="33" style="1" customWidth="1"/>
    <col min="3" max="3" width="3" style="2" customWidth="1"/>
    <col min="4" max="4" width="12" style="1" bestFit="1" customWidth="1"/>
    <col min="5" max="5" width="3.7109375" style="1" customWidth="1"/>
    <col min="6" max="6" width="11" style="3" bestFit="1" customWidth="1"/>
    <col min="7" max="7" width="2.140625" bestFit="1" customWidth="1"/>
    <col min="8" max="8" width="4.7109375" style="4" bestFit="1" customWidth="1"/>
    <col min="9" max="9" width="15.7109375" bestFit="1" customWidth="1"/>
    <col min="10" max="10" width="13.7109375" style="3" bestFit="1" customWidth="1"/>
    <col min="11" max="11" width="9.140625" customWidth="1"/>
    <col min="12" max="16384" width="9.140625" hidden="1"/>
  </cols>
  <sheetData>
    <row r="1" spans="1:13" ht="31.5" x14ac:dyDescent="0.5">
      <c r="A1" s="200" t="s">
        <v>119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3" ht="23.25" customHeight="1" thickBot="1" x14ac:dyDescent="0.55000000000000004">
      <c r="A2" s="7"/>
      <c r="B2" s="8"/>
      <c r="C2" s="8"/>
      <c r="D2" s="8"/>
      <c r="E2" s="8"/>
      <c r="F2" s="8"/>
      <c r="G2" s="8"/>
      <c r="H2" s="8"/>
      <c r="I2" s="8"/>
      <c r="J2" s="8"/>
      <c r="K2" s="7"/>
    </row>
    <row r="3" spans="1:13" ht="15" x14ac:dyDescent="0.25">
      <c r="A3" s="7"/>
      <c r="B3" s="201" t="s">
        <v>12</v>
      </c>
      <c r="C3" s="202"/>
      <c r="D3" s="202"/>
      <c r="E3" s="203" t="s">
        <v>1</v>
      </c>
      <c r="F3" s="204"/>
      <c r="G3" s="204"/>
      <c r="H3" s="204"/>
      <c r="I3" s="204"/>
      <c r="J3" s="205"/>
      <c r="K3" s="42"/>
    </row>
    <row r="4" spans="1:13" ht="15" x14ac:dyDescent="0.25">
      <c r="A4" s="7" t="s">
        <v>13</v>
      </c>
      <c r="B4" s="196" t="s">
        <v>120</v>
      </c>
      <c r="C4" s="197"/>
      <c r="D4" s="197"/>
      <c r="E4" s="46"/>
      <c r="F4" s="206" t="s">
        <v>14</v>
      </c>
      <c r="G4" s="206"/>
      <c r="H4" s="206"/>
      <c r="I4" s="206"/>
      <c r="J4" s="207"/>
      <c r="K4" s="42"/>
    </row>
    <row r="5" spans="1:13" ht="15" x14ac:dyDescent="0.25">
      <c r="A5" s="7"/>
      <c r="B5" s="196" t="s">
        <v>121</v>
      </c>
      <c r="C5" s="197"/>
      <c r="D5" s="197"/>
      <c r="E5" s="47"/>
      <c r="F5" s="198" t="s">
        <v>122</v>
      </c>
      <c r="G5" s="198"/>
      <c r="H5" s="198"/>
      <c r="I5" s="198"/>
      <c r="J5" s="199"/>
      <c r="K5" s="42"/>
    </row>
    <row r="6" spans="1:13" ht="15" x14ac:dyDescent="0.25">
      <c r="A6" s="7"/>
      <c r="B6" s="196" t="s">
        <v>123</v>
      </c>
      <c r="C6" s="197"/>
      <c r="D6" s="197"/>
      <c r="E6" s="47"/>
      <c r="F6" s="198" t="s">
        <v>124</v>
      </c>
      <c r="G6" s="198"/>
      <c r="H6" s="198"/>
      <c r="I6" s="198"/>
      <c r="J6" s="199"/>
      <c r="K6" s="42"/>
    </row>
    <row r="7" spans="1:13" ht="15" x14ac:dyDescent="0.25">
      <c r="A7" s="7"/>
      <c r="B7" s="196" t="s">
        <v>125</v>
      </c>
      <c r="C7" s="197"/>
      <c r="D7" s="197"/>
      <c r="E7" s="47"/>
      <c r="F7" s="198" t="s">
        <v>126</v>
      </c>
      <c r="G7" s="198"/>
      <c r="H7" s="198"/>
      <c r="I7" s="198"/>
      <c r="J7" s="199"/>
      <c r="K7" s="42"/>
    </row>
    <row r="8" spans="1:13" ht="15" x14ac:dyDescent="0.25">
      <c r="A8" s="7"/>
      <c r="B8" s="196" t="s">
        <v>107</v>
      </c>
      <c r="C8" s="197"/>
      <c r="D8" s="197"/>
      <c r="E8" s="47"/>
      <c r="F8" s="198" t="s">
        <v>127</v>
      </c>
      <c r="G8" s="198"/>
      <c r="H8" s="198"/>
      <c r="I8" s="198"/>
      <c r="J8" s="199"/>
      <c r="K8" s="42"/>
    </row>
    <row r="9" spans="1:13" ht="15" x14ac:dyDescent="0.25">
      <c r="A9" s="7"/>
      <c r="B9" s="196" t="s">
        <v>108</v>
      </c>
      <c r="C9" s="197"/>
      <c r="D9" s="211"/>
      <c r="E9" s="47"/>
      <c r="F9" s="198" t="s">
        <v>128</v>
      </c>
      <c r="G9" s="198"/>
      <c r="H9" s="198"/>
      <c r="I9" s="198"/>
      <c r="J9" s="199"/>
      <c r="K9" s="42"/>
    </row>
    <row r="10" spans="1:13" ht="15" x14ac:dyDescent="0.25">
      <c r="A10" s="7"/>
      <c r="B10" s="196" t="s">
        <v>109</v>
      </c>
      <c r="C10" s="197"/>
      <c r="D10" s="211"/>
      <c r="E10" s="47"/>
      <c r="F10" s="198" t="s">
        <v>129</v>
      </c>
      <c r="G10" s="198"/>
      <c r="H10" s="198"/>
      <c r="I10" s="198"/>
      <c r="J10" s="199"/>
      <c r="K10" s="42"/>
    </row>
    <row r="11" spans="1:13" ht="8.25" customHeight="1" x14ac:dyDescent="0.25">
      <c r="A11" s="7"/>
      <c r="B11" s="42"/>
      <c r="C11" s="212" t="s">
        <v>13</v>
      </c>
      <c r="D11" s="212"/>
      <c r="E11" s="212"/>
      <c r="F11" s="212"/>
      <c r="G11" s="212"/>
      <c r="H11" s="212"/>
      <c r="I11" s="212"/>
      <c r="J11" s="212"/>
      <c r="K11" s="212"/>
      <c r="L11" s="5"/>
      <c r="M11" s="6"/>
    </row>
    <row r="12" spans="1:13" ht="10.5" customHeight="1" x14ac:dyDescent="0.25">
      <c r="A12" s="2"/>
      <c r="B12" s="82" t="s">
        <v>3</v>
      </c>
      <c r="C12" s="212"/>
      <c r="D12" s="212"/>
      <c r="E12" s="212"/>
      <c r="F12" s="212"/>
      <c r="G12" s="212"/>
      <c r="H12" s="212"/>
      <c r="I12" s="212"/>
      <c r="J12" s="212"/>
      <c r="K12" s="212"/>
    </row>
    <row r="13" spans="1:13" x14ac:dyDescent="0.2">
      <c r="A13" s="208"/>
      <c r="B13" s="48" t="s">
        <v>4</v>
      </c>
      <c r="C13" s="49" t="s">
        <v>2</v>
      </c>
      <c r="D13" s="50">
        <v>14067</v>
      </c>
      <c r="E13" s="51"/>
      <c r="F13" s="52" t="s">
        <v>110</v>
      </c>
      <c r="G13" s="53"/>
      <c r="H13" s="54"/>
      <c r="I13" s="55"/>
      <c r="J13" s="55"/>
      <c r="K13" s="56"/>
    </row>
    <row r="14" spans="1:13" x14ac:dyDescent="0.2">
      <c r="A14" s="208"/>
      <c r="B14" s="48" t="s">
        <v>60</v>
      </c>
      <c r="C14" s="49" t="s">
        <v>2</v>
      </c>
      <c r="D14" s="50">
        <f>14067+7713</f>
        <v>21780</v>
      </c>
      <c r="E14" s="51"/>
      <c r="F14" s="52" t="s">
        <v>130</v>
      </c>
      <c r="G14" s="53"/>
      <c r="H14" s="54"/>
      <c r="I14" s="55"/>
      <c r="J14" s="55"/>
      <c r="K14" s="56"/>
    </row>
    <row r="15" spans="1:13" x14ac:dyDescent="0.2">
      <c r="A15" s="208"/>
      <c r="B15" s="48" t="s">
        <v>42</v>
      </c>
      <c r="C15" s="49" t="s">
        <v>2</v>
      </c>
      <c r="D15" s="50">
        <f>21780+2574</f>
        <v>24354</v>
      </c>
      <c r="E15" s="51"/>
      <c r="F15" s="52" t="s">
        <v>131</v>
      </c>
      <c r="G15" s="53"/>
      <c r="H15" s="54"/>
      <c r="I15" s="55"/>
      <c r="J15" s="55"/>
      <c r="K15" s="56"/>
    </row>
    <row r="16" spans="1:13" ht="3" customHeight="1" x14ac:dyDescent="0.2">
      <c r="A16" s="208"/>
      <c r="B16" s="48"/>
      <c r="C16" s="49"/>
      <c r="D16" s="51"/>
      <c r="E16" s="51"/>
      <c r="F16" s="52"/>
      <c r="G16" s="53"/>
      <c r="H16" s="54"/>
      <c r="I16" s="56"/>
      <c r="J16" s="56"/>
      <c r="K16" s="56"/>
    </row>
    <row r="17" spans="1:11" x14ac:dyDescent="0.2">
      <c r="A17" s="208"/>
      <c r="B17" s="209" t="s">
        <v>6</v>
      </c>
      <c r="C17" s="209"/>
      <c r="D17" s="209"/>
      <c r="E17" s="209"/>
      <c r="F17" s="209"/>
      <c r="G17" s="209"/>
      <c r="H17" s="209"/>
      <c r="I17" s="56"/>
      <c r="J17" s="56"/>
      <c r="K17" s="56"/>
    </row>
    <row r="18" spans="1:11" x14ac:dyDescent="0.2">
      <c r="A18" s="208"/>
      <c r="B18" s="51" t="s">
        <v>4</v>
      </c>
      <c r="C18" s="49" t="s">
        <v>2</v>
      </c>
      <c r="D18" s="57">
        <v>78150</v>
      </c>
      <c r="E18" s="51"/>
      <c r="F18" s="52" t="s">
        <v>132</v>
      </c>
      <c r="G18" s="53"/>
      <c r="H18" s="54"/>
      <c r="I18" s="56"/>
      <c r="J18" s="55"/>
      <c r="K18" s="56"/>
    </row>
    <row r="19" spans="1:11" x14ac:dyDescent="0.2">
      <c r="A19" s="208"/>
      <c r="B19" s="51" t="s">
        <v>60</v>
      </c>
      <c r="C19" s="49" t="s">
        <v>2</v>
      </c>
      <c r="D19" s="57">
        <v>121000</v>
      </c>
      <c r="E19" s="51"/>
      <c r="F19" s="52" t="s">
        <v>133</v>
      </c>
      <c r="G19" s="53"/>
      <c r="H19" s="54"/>
      <c r="I19" s="56"/>
      <c r="J19" s="58"/>
      <c r="K19" s="56"/>
    </row>
    <row r="20" spans="1:11" x14ac:dyDescent="0.2">
      <c r="A20" s="208"/>
      <c r="B20" s="51" t="s">
        <v>42</v>
      </c>
      <c r="C20" s="49" t="s">
        <v>2</v>
      </c>
      <c r="D20" s="57">
        <v>135300</v>
      </c>
      <c r="E20" s="51"/>
      <c r="F20" s="52" t="s">
        <v>134</v>
      </c>
      <c r="G20" s="53"/>
      <c r="H20" s="54"/>
      <c r="I20" s="56"/>
      <c r="J20" s="55"/>
      <c r="K20" s="56"/>
    </row>
    <row r="21" spans="1:11" ht="2.25" customHeight="1" x14ac:dyDescent="0.2">
      <c r="A21" s="208"/>
      <c r="B21" s="59"/>
      <c r="C21" s="59"/>
      <c r="D21" s="59"/>
      <c r="E21" s="59"/>
      <c r="F21" s="59"/>
      <c r="G21" s="59"/>
      <c r="H21" s="59"/>
      <c r="I21" s="56"/>
      <c r="J21" s="56"/>
      <c r="K21" s="56"/>
    </row>
    <row r="22" spans="1:11" x14ac:dyDescent="0.2">
      <c r="A22" s="208"/>
      <c r="B22" s="60" t="s">
        <v>80</v>
      </c>
      <c r="C22" s="210"/>
      <c r="D22" s="210"/>
      <c r="E22" s="210"/>
      <c r="F22" s="210"/>
      <c r="G22" s="210"/>
      <c r="H22" s="210"/>
      <c r="I22" s="56"/>
      <c r="J22" s="41"/>
      <c r="K22" s="56"/>
    </row>
    <row r="23" spans="1:11" x14ac:dyDescent="0.2">
      <c r="A23" s="208"/>
      <c r="B23" s="51" t="s">
        <v>4</v>
      </c>
      <c r="C23" s="49" t="s">
        <v>2</v>
      </c>
      <c r="D23" s="50">
        <v>23800</v>
      </c>
      <c r="E23" s="51"/>
      <c r="F23" s="52" t="s">
        <v>58</v>
      </c>
      <c r="G23" s="53"/>
      <c r="H23" s="54"/>
      <c r="I23" s="56"/>
      <c r="J23" s="41"/>
      <c r="K23" s="56"/>
    </row>
    <row r="24" spans="1:11" x14ac:dyDescent="0.2">
      <c r="A24" s="208"/>
      <c r="B24" s="51" t="s">
        <v>5</v>
      </c>
      <c r="C24" s="49" t="s">
        <v>2</v>
      </c>
      <c r="D24" s="50">
        <v>34500</v>
      </c>
      <c r="E24" s="51"/>
      <c r="F24" s="52" t="s">
        <v>58</v>
      </c>
      <c r="G24" s="53"/>
      <c r="H24" s="54"/>
      <c r="I24" s="56"/>
      <c r="J24" s="41"/>
      <c r="K24" s="56"/>
    </row>
    <row r="25" spans="1:11" ht="2.25" customHeight="1" x14ac:dyDescent="0.2">
      <c r="A25" s="31"/>
      <c r="B25" s="56"/>
      <c r="C25" s="56"/>
      <c r="D25" s="55"/>
      <c r="E25" s="56"/>
      <c r="F25" s="56"/>
      <c r="G25" s="56"/>
      <c r="H25" s="56"/>
      <c r="I25" s="56"/>
      <c r="J25" s="41"/>
      <c r="K25" s="56"/>
    </row>
    <row r="26" spans="1:11" x14ac:dyDescent="0.2">
      <c r="A26" s="31"/>
      <c r="B26" s="60" t="s">
        <v>78</v>
      </c>
      <c r="C26" s="49"/>
      <c r="D26" s="61"/>
      <c r="E26" s="49"/>
      <c r="F26" s="49"/>
      <c r="G26" s="49"/>
      <c r="H26" s="49"/>
      <c r="I26" s="56"/>
      <c r="J26" s="41"/>
      <c r="K26" s="56"/>
    </row>
    <row r="27" spans="1:11" x14ac:dyDescent="0.2">
      <c r="A27" s="31"/>
      <c r="B27" s="51" t="s">
        <v>76</v>
      </c>
      <c r="C27" s="49"/>
      <c r="D27" s="50">
        <v>416</v>
      </c>
      <c r="E27" s="51"/>
      <c r="F27" s="52" t="s">
        <v>79</v>
      </c>
      <c r="G27" s="53"/>
      <c r="H27" s="54"/>
      <c r="I27" s="56"/>
      <c r="J27" s="41"/>
      <c r="K27" s="56"/>
    </row>
    <row r="28" spans="1:11" x14ac:dyDescent="0.2">
      <c r="A28" s="31"/>
      <c r="B28" s="51" t="s">
        <v>77</v>
      </c>
      <c r="C28" s="49"/>
      <c r="D28" s="50">
        <v>128</v>
      </c>
      <c r="E28" s="51"/>
      <c r="F28" s="52" t="s">
        <v>79</v>
      </c>
      <c r="G28" s="53"/>
      <c r="H28" s="54"/>
      <c r="I28" s="56"/>
      <c r="J28" s="41"/>
      <c r="K28" s="56"/>
    </row>
    <row r="29" spans="1:11" ht="9" customHeight="1" x14ac:dyDescent="0.2">
      <c r="A29" s="31"/>
      <c r="B29" s="51"/>
      <c r="C29" s="49"/>
      <c r="D29" s="50"/>
      <c r="E29" s="51"/>
      <c r="F29" s="52"/>
      <c r="G29" s="53"/>
      <c r="H29" s="54"/>
      <c r="I29" s="56"/>
      <c r="J29" s="41"/>
      <c r="K29" s="56"/>
    </row>
    <row r="30" spans="1:11" x14ac:dyDescent="0.2">
      <c r="A30" s="31"/>
      <c r="B30" s="60" t="s">
        <v>73</v>
      </c>
      <c r="C30" s="49"/>
      <c r="D30" s="61"/>
      <c r="E30" s="49"/>
      <c r="F30" s="49"/>
      <c r="G30" s="49"/>
      <c r="H30" s="49"/>
      <c r="I30" s="56"/>
      <c r="J30" s="41"/>
      <c r="K30" s="56"/>
    </row>
    <row r="31" spans="1:11" x14ac:dyDescent="0.2">
      <c r="A31" s="31"/>
      <c r="B31" s="51" t="s">
        <v>30</v>
      </c>
      <c r="C31" s="49" t="s">
        <v>2</v>
      </c>
      <c r="D31" s="50">
        <v>310</v>
      </c>
      <c r="E31" s="51"/>
      <c r="F31" s="62" t="s">
        <v>72</v>
      </c>
      <c r="G31" s="53"/>
      <c r="H31" s="63"/>
      <c r="I31" s="56"/>
      <c r="J31" s="41"/>
      <c r="K31" s="56"/>
    </row>
    <row r="32" spans="1:11" x14ac:dyDescent="0.2">
      <c r="A32" s="31"/>
      <c r="B32" s="51" t="s">
        <v>31</v>
      </c>
      <c r="C32" s="49" t="s">
        <v>2</v>
      </c>
      <c r="D32" s="50">
        <v>209</v>
      </c>
      <c r="E32" s="51" t="s">
        <v>13</v>
      </c>
      <c r="F32" s="62" t="s">
        <v>72</v>
      </c>
      <c r="G32" s="53"/>
      <c r="H32" s="63"/>
      <c r="I32" s="56"/>
      <c r="J32" s="41"/>
      <c r="K32" s="56"/>
    </row>
    <row r="33" spans="1:11" ht="5.25" customHeight="1" x14ac:dyDescent="0.2">
      <c r="A33" s="31"/>
      <c r="B33" s="56"/>
      <c r="C33" s="56"/>
      <c r="D33" s="56"/>
      <c r="E33" s="56"/>
      <c r="F33" s="56"/>
      <c r="G33" s="56"/>
      <c r="H33" s="56"/>
      <c r="I33" s="56"/>
      <c r="J33" s="41"/>
      <c r="K33" s="56"/>
    </row>
    <row r="34" spans="1:11" x14ac:dyDescent="0.2">
      <c r="A34" s="31"/>
      <c r="B34" s="60" t="s">
        <v>32</v>
      </c>
      <c r="C34" s="49"/>
      <c r="D34" s="49"/>
      <c r="E34" s="49"/>
      <c r="F34" s="49"/>
      <c r="G34" s="49"/>
      <c r="H34" s="49"/>
      <c r="I34" s="56"/>
      <c r="J34" s="41"/>
      <c r="K34" s="56"/>
    </row>
    <row r="35" spans="1:11" x14ac:dyDescent="0.2">
      <c r="A35" s="31"/>
      <c r="B35" s="51" t="s">
        <v>113</v>
      </c>
      <c r="C35" s="49" t="s">
        <v>2</v>
      </c>
      <c r="D35" s="51">
        <v>3.61</v>
      </c>
      <c r="E35" s="51"/>
      <c r="F35" s="52" t="s">
        <v>33</v>
      </c>
      <c r="G35" s="53"/>
      <c r="H35" s="54"/>
      <c r="I35" s="56"/>
      <c r="J35" s="41"/>
      <c r="K35" s="56"/>
    </row>
    <row r="36" spans="1:11" ht="3.75" customHeight="1" x14ac:dyDescent="0.2">
      <c r="A36" s="31"/>
      <c r="B36" s="51"/>
      <c r="C36" s="49"/>
      <c r="D36" s="51"/>
      <c r="E36" s="51"/>
      <c r="F36" s="52"/>
      <c r="G36" s="53"/>
      <c r="H36" s="54"/>
      <c r="I36" s="56"/>
      <c r="J36" s="41"/>
      <c r="K36" s="56"/>
    </row>
    <row r="37" spans="1:11" x14ac:dyDescent="0.2">
      <c r="A37" s="31"/>
      <c r="B37" s="60" t="s">
        <v>39</v>
      </c>
      <c r="C37" s="49"/>
      <c r="D37" s="51"/>
      <c r="E37" s="51"/>
      <c r="F37" s="52"/>
      <c r="G37" s="53"/>
      <c r="H37" s="54"/>
      <c r="I37" s="56"/>
      <c r="J37" s="41"/>
      <c r="K37" s="56"/>
    </row>
    <row r="38" spans="1:11" x14ac:dyDescent="0.2">
      <c r="A38" s="31"/>
      <c r="B38" s="62" t="s">
        <v>62</v>
      </c>
      <c r="C38" s="56"/>
      <c r="D38" s="56"/>
      <c r="E38" s="56"/>
      <c r="F38" s="56"/>
      <c r="G38" s="56"/>
      <c r="H38" s="56"/>
      <c r="I38" s="56"/>
      <c r="J38" s="41"/>
      <c r="K38" s="56"/>
    </row>
    <row r="39" spans="1:11" x14ac:dyDescent="0.2">
      <c r="A39" s="32"/>
      <c r="B39" s="64" t="s">
        <v>141</v>
      </c>
      <c r="C39" s="65"/>
      <c r="D39" s="64"/>
      <c r="E39" s="64"/>
      <c r="F39" s="66"/>
      <c r="G39" s="67"/>
      <c r="H39" s="68"/>
      <c r="I39" s="67"/>
      <c r="J39" s="41"/>
      <c r="K39" s="41"/>
    </row>
    <row r="40" spans="1:11" ht="8.25" customHeight="1" x14ac:dyDescent="0.2">
      <c r="A40" s="32"/>
      <c r="B40" s="69"/>
      <c r="C40" s="70"/>
      <c r="D40" s="69"/>
      <c r="E40" s="69"/>
      <c r="F40" s="71"/>
      <c r="G40" s="72"/>
      <c r="H40" s="73"/>
      <c r="I40" s="72"/>
      <c r="J40" s="41"/>
      <c r="K40" s="41"/>
    </row>
    <row r="41" spans="1:11" x14ac:dyDescent="0.2">
      <c r="A41" s="32"/>
      <c r="B41" s="69" t="s">
        <v>140</v>
      </c>
      <c r="C41" s="70"/>
      <c r="D41" s="69"/>
      <c r="E41" s="69"/>
      <c r="F41" s="71"/>
      <c r="G41" s="72"/>
      <c r="H41" s="73"/>
      <c r="I41" s="72"/>
      <c r="J41" s="41"/>
      <c r="K41" s="41"/>
    </row>
    <row r="42" spans="1:11" ht="12.75" customHeight="1" x14ac:dyDescent="0.2">
      <c r="A42" s="32"/>
      <c r="B42" s="83" t="s">
        <v>137</v>
      </c>
      <c r="C42" s="56"/>
      <c r="D42" s="74"/>
      <c r="E42" s="74"/>
      <c r="F42" s="75"/>
      <c r="G42" s="41"/>
      <c r="H42" s="63"/>
      <c r="I42" s="41"/>
      <c r="J42" s="41"/>
      <c r="K42" s="41"/>
    </row>
    <row r="43" spans="1:11" ht="12.75" customHeight="1" x14ac:dyDescent="0.2">
      <c r="A43" s="32"/>
      <c r="B43" s="83" t="s">
        <v>138</v>
      </c>
      <c r="C43" s="56"/>
      <c r="D43" s="74"/>
      <c r="E43" s="74"/>
      <c r="F43" s="75"/>
      <c r="G43" s="41"/>
      <c r="H43" s="63"/>
      <c r="I43" s="41"/>
      <c r="J43" s="41"/>
      <c r="K43" s="41"/>
    </row>
    <row r="44" spans="1:11" ht="12.75" customHeight="1" x14ac:dyDescent="0.2">
      <c r="A44" s="32"/>
      <c r="B44" s="83" t="s">
        <v>139</v>
      </c>
      <c r="C44" s="56"/>
      <c r="D44" s="74"/>
      <c r="E44" s="74"/>
      <c r="F44" s="75"/>
      <c r="G44" s="41"/>
      <c r="H44" s="63"/>
      <c r="I44" s="41"/>
      <c r="J44" s="41"/>
      <c r="K44" s="41"/>
    </row>
    <row r="45" spans="1:11" ht="12.75" customHeight="1" x14ac:dyDescent="0.2">
      <c r="A45" s="32"/>
      <c r="B45" s="83"/>
      <c r="C45" s="56"/>
      <c r="D45" s="74"/>
      <c r="E45" s="74"/>
      <c r="F45" s="75"/>
      <c r="G45" s="41"/>
      <c r="H45" s="63"/>
      <c r="I45" s="41"/>
      <c r="J45" s="41"/>
      <c r="K45" s="41"/>
    </row>
    <row r="46" spans="1:11" ht="12" customHeight="1" x14ac:dyDescent="0.2">
      <c r="A46" s="32"/>
      <c r="B46" s="60" t="s">
        <v>59</v>
      </c>
      <c r="C46" s="56"/>
      <c r="D46" s="74"/>
      <c r="E46" s="74"/>
      <c r="F46" s="75"/>
      <c r="G46" s="41"/>
      <c r="H46" s="63"/>
      <c r="I46" s="41"/>
      <c r="J46" s="41"/>
      <c r="K46" s="41"/>
    </row>
    <row r="47" spans="1:11" ht="3.75" customHeight="1" x14ac:dyDescent="0.2">
      <c r="A47" s="32"/>
      <c r="B47" s="74"/>
      <c r="C47" s="56"/>
      <c r="D47" s="74"/>
      <c r="E47" s="74"/>
      <c r="F47" s="75"/>
      <c r="G47" s="41"/>
      <c r="H47" s="63"/>
      <c r="I47" s="41"/>
      <c r="J47" s="41"/>
      <c r="K47" s="41"/>
    </row>
    <row r="48" spans="1:11" x14ac:dyDescent="0.2">
      <c r="A48" s="32"/>
      <c r="B48" s="76" t="s">
        <v>70</v>
      </c>
      <c r="C48" s="56"/>
      <c r="D48" s="74"/>
      <c r="E48" s="74"/>
      <c r="F48" s="77">
        <v>0.18</v>
      </c>
      <c r="G48" s="41"/>
      <c r="H48" s="78" t="s">
        <v>58</v>
      </c>
      <c r="I48" s="41"/>
      <c r="J48" s="41"/>
      <c r="K48" s="41"/>
    </row>
    <row r="49" spans="1:13" x14ac:dyDescent="0.2">
      <c r="A49" s="32"/>
      <c r="B49" s="76" t="s">
        <v>69</v>
      </c>
      <c r="C49" s="56"/>
      <c r="D49" s="74"/>
      <c r="E49" s="74"/>
      <c r="F49" s="77">
        <v>0.224</v>
      </c>
      <c r="G49" s="41"/>
      <c r="H49" s="78" t="s">
        <v>58</v>
      </c>
      <c r="I49" s="41"/>
      <c r="J49" s="41"/>
      <c r="K49" s="41"/>
    </row>
    <row r="50" spans="1:13" x14ac:dyDescent="0.2">
      <c r="A50" s="32"/>
      <c r="B50" s="76" t="s">
        <v>71</v>
      </c>
      <c r="C50" s="56"/>
      <c r="D50" s="74"/>
      <c r="E50" s="74"/>
      <c r="F50" s="77">
        <v>0.36</v>
      </c>
      <c r="G50" s="41"/>
      <c r="H50" s="78" t="s">
        <v>58</v>
      </c>
      <c r="I50" s="41"/>
      <c r="J50" s="41"/>
      <c r="K50" s="41"/>
    </row>
    <row r="51" spans="1:13" x14ac:dyDescent="0.2">
      <c r="A51" s="32"/>
      <c r="B51" s="76" t="s">
        <v>86</v>
      </c>
      <c r="C51" s="56"/>
      <c r="D51" s="74"/>
      <c r="E51" s="74"/>
      <c r="F51" s="77"/>
      <c r="G51" s="41"/>
      <c r="H51" s="63"/>
      <c r="I51" s="41"/>
      <c r="J51" s="41"/>
      <c r="K51" s="41"/>
    </row>
    <row r="52" spans="1:13" s="3" customFormat="1" ht="9.75" customHeight="1" x14ac:dyDescent="0.2">
      <c r="A52" s="32"/>
      <c r="B52" s="79"/>
      <c r="C52" s="80"/>
      <c r="D52" s="80"/>
      <c r="E52" s="80"/>
      <c r="F52" s="80"/>
      <c r="G52" s="80"/>
      <c r="H52" s="80"/>
      <c r="I52" s="80"/>
      <c r="J52" s="41"/>
      <c r="K52" s="41"/>
      <c r="L52"/>
      <c r="M52"/>
    </row>
    <row r="53" spans="1:13" s="3" customFormat="1" x14ac:dyDescent="0.2">
      <c r="A53" s="32"/>
      <c r="B53" s="81" t="s">
        <v>136</v>
      </c>
      <c r="C53" s="56"/>
      <c r="D53" s="74"/>
      <c r="E53" s="74"/>
      <c r="F53" s="75"/>
      <c r="G53" s="41"/>
      <c r="H53" s="63"/>
      <c r="I53" s="41"/>
      <c r="J53" s="41"/>
      <c r="K53" s="41"/>
      <c r="L53"/>
      <c r="M53"/>
    </row>
    <row r="54" spans="1:13" s="3" customFormat="1" x14ac:dyDescent="0.2">
      <c r="A54" s="32"/>
      <c r="B54" s="81" t="s">
        <v>89</v>
      </c>
      <c r="C54" s="56"/>
      <c r="D54" s="74"/>
      <c r="E54" s="74"/>
      <c r="F54" s="75"/>
      <c r="G54" s="41"/>
      <c r="H54" s="63"/>
      <c r="I54" s="41"/>
      <c r="J54" s="41"/>
      <c r="K54" s="41"/>
      <c r="L54"/>
      <c r="M54"/>
    </row>
    <row r="55" spans="1:13" x14ac:dyDescent="0.2">
      <c r="A55" s="32"/>
      <c r="B55" s="84" t="s">
        <v>142</v>
      </c>
      <c r="C55" s="85"/>
      <c r="D55" s="89" t="s">
        <v>135</v>
      </c>
      <c r="E55" s="86"/>
      <c r="F55" s="84"/>
      <c r="G55" s="87"/>
      <c r="H55" s="88"/>
      <c r="I55" s="87"/>
      <c r="J55" s="87"/>
      <c r="K55" s="87"/>
    </row>
    <row r="56" spans="1:13" x14ac:dyDescent="0.2">
      <c r="J56"/>
    </row>
    <row r="57" spans="1:13" x14ac:dyDescent="0.2">
      <c r="J57"/>
    </row>
    <row r="58" spans="1:13" x14ac:dyDescent="0.2">
      <c r="J58"/>
    </row>
    <row r="59" spans="1:13" x14ac:dyDescent="0.2">
      <c r="J59"/>
    </row>
  </sheetData>
  <sheetProtection algorithmName="SHA-512" hashValue="NMc0u9+koaECQNR/oYm5ySmYVcFm10/xfa/xmLnIbu8zW8Uc2CPg5aNNfMdcoBbeqgVEG3pGd1DhJXU9WqvusQ==" saltValue="WHvqKoPEvc/W/fymHNtFSQ==" spinCount="100000" sheet="1" objects="1" scenarios="1"/>
  <mergeCells count="21">
    <mergeCell ref="B5:D5"/>
    <mergeCell ref="F5:J5"/>
    <mergeCell ref="A1:K1"/>
    <mergeCell ref="B3:D3"/>
    <mergeCell ref="E3:J3"/>
    <mergeCell ref="B4:D4"/>
    <mergeCell ref="F4:J4"/>
    <mergeCell ref="A13:A24"/>
    <mergeCell ref="B17:H17"/>
    <mergeCell ref="C22:H22"/>
    <mergeCell ref="B6:D6"/>
    <mergeCell ref="F6:J6"/>
    <mergeCell ref="B7:D7"/>
    <mergeCell ref="F7:J7"/>
    <mergeCell ref="B8:D8"/>
    <mergeCell ref="F8:J8"/>
    <mergeCell ref="B9:D9"/>
    <mergeCell ref="F9:J9"/>
    <mergeCell ref="B10:D10"/>
    <mergeCell ref="F10:J10"/>
    <mergeCell ref="C11:K12"/>
  </mergeCells>
  <hyperlinks>
    <hyperlink ref="D55" r:id="rId1" xr:uid="{00000000-0004-0000-0200-000001000000}"/>
  </hyperlinks>
  <pageMargins left="0.15748031496062992" right="0.15748031496062992" top="0.19685039370078741" bottom="0" header="0.51181102362204722" footer="0.51181102362204722"/>
  <pageSetup paperSize="9" scale="85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Profile</vt:lpstr>
      <vt:lpstr>Tax Calculator</vt:lpstr>
      <vt:lpstr>Tax Tables 2021</vt:lpstr>
      <vt:lpstr>Tax Tables 2020</vt:lpstr>
      <vt:lpstr>Tax Tables 2019</vt:lpstr>
      <vt:lpstr>'Tax Calculator'!Print_Area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Franscious</dc:creator>
  <cp:lastModifiedBy>noncedo ngebulana</cp:lastModifiedBy>
  <cp:lastPrinted>2020-02-26T13:56:44Z</cp:lastPrinted>
  <dcterms:created xsi:type="dcterms:W3CDTF">2005-02-23T13:56:45Z</dcterms:created>
  <dcterms:modified xsi:type="dcterms:W3CDTF">2021-08-01T18:23:06Z</dcterms:modified>
</cp:coreProperties>
</file>