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Teaching and learning\个人主页制作\程序\"/>
    </mc:Choice>
  </mc:AlternateContent>
  <xr:revisionPtr revIDLastSave="0" documentId="13_ncr:1_{8091E9B7-3810-47A5-AE3C-6F293C8B96C4}" xr6:coauthVersionLast="45" xr6:coauthVersionMax="45" xr10:uidLastSave="{00000000-0000-0000-0000-000000000000}"/>
  <bookViews>
    <workbookView xWindow="-120" yWindow="-120" windowWidth="29040" windowHeight="17640" tabRatio="818" xr2:uid="{00000000-000D-0000-FFFF-FFFF00000000}"/>
  </bookViews>
  <sheets>
    <sheet name="Income Statement" sheetId="1" r:id="rId1"/>
    <sheet name="Income Statement Breakdown" sheetId="6" r:id="rId2"/>
    <sheet name="Balance Sheet" sheetId="2" r:id="rId3"/>
    <sheet name="Balance Sheet Breakdown" sheetId="5" r:id="rId4"/>
    <sheet name="Cash Flow" sheetId="3" r:id="rId5"/>
    <sheet name="Cash Flow Breakdown" sheetId="8" r:id="rId6"/>
    <sheet name="Activity Ratios" sheetId="4" r:id="rId7"/>
    <sheet name="Liquidity Ratios" sheetId="9" r:id="rId8"/>
    <sheet name="Solvency Ratios" sheetId="10" r:id="rId9"/>
    <sheet name="Cash Flow Ratios" sheetId="11" r:id="rId10"/>
    <sheet name="Profitability Ratios" sheetId="14" r:id="rId11"/>
    <sheet name="Valuation Ratios" sheetId="15" r:id="rId12"/>
    <sheet name="DuPont Analysis 2020" sheetId="17" r:id="rId13"/>
  </sheets>
  <calcPr calcId="191029"/>
</workbook>
</file>

<file path=xl/calcChain.xml><?xml version="1.0" encoding="utf-8"?>
<calcChain xmlns="http://schemas.openxmlformats.org/spreadsheetml/2006/main">
  <c r="C6" i="15" l="1"/>
  <c r="D6" i="15"/>
  <c r="E6" i="15"/>
  <c r="B6" i="15"/>
  <c r="C5" i="15"/>
  <c r="D5" i="15"/>
  <c r="E5" i="15"/>
  <c r="B5" i="15"/>
  <c r="C3" i="15"/>
  <c r="D3" i="15"/>
  <c r="E3" i="15"/>
  <c r="B3" i="15"/>
  <c r="C14" i="15"/>
  <c r="D14" i="15"/>
  <c r="E14" i="15"/>
  <c r="B14" i="15"/>
  <c r="C13" i="15"/>
  <c r="D13" i="15"/>
  <c r="E13" i="15"/>
  <c r="B13" i="15"/>
  <c r="C12" i="15"/>
  <c r="C4" i="15" s="1"/>
  <c r="D12" i="15"/>
  <c r="D4" i="15" s="1"/>
  <c r="E12" i="15"/>
  <c r="E4" i="15" s="1"/>
  <c r="B12" i="15"/>
  <c r="B4" i="15" s="1"/>
  <c r="C11" i="15"/>
  <c r="D11" i="15"/>
  <c r="E11" i="15"/>
  <c r="B11" i="15"/>
  <c r="C12" i="14"/>
  <c r="D12" i="14"/>
  <c r="B12" i="14"/>
  <c r="C11" i="14"/>
  <c r="D11" i="14"/>
  <c r="B11" i="14"/>
  <c r="C10" i="14"/>
  <c r="D10" i="14"/>
  <c r="B10" i="14"/>
  <c r="C9" i="14"/>
  <c r="D9" i="14"/>
  <c r="B9" i="14"/>
  <c r="C6" i="14"/>
  <c r="D6" i="14"/>
  <c r="E6" i="14"/>
  <c r="B6" i="14"/>
  <c r="C8" i="4"/>
  <c r="D8" i="4"/>
  <c r="B8" i="4"/>
  <c r="C5" i="14" l="1"/>
  <c r="D5" i="14"/>
  <c r="E5" i="14"/>
  <c r="B5" i="14"/>
  <c r="C4" i="14"/>
  <c r="D4" i="14"/>
  <c r="E4" i="14"/>
  <c r="B4" i="14"/>
  <c r="C3" i="14"/>
  <c r="D3" i="14"/>
  <c r="E3" i="14"/>
  <c r="B3" i="14"/>
  <c r="D15" i="11" l="1"/>
  <c r="C15" i="11"/>
  <c r="B15" i="11"/>
  <c r="C22" i="11"/>
  <c r="D22" i="11"/>
  <c r="B22" i="11"/>
  <c r="C11" i="11"/>
  <c r="D11" i="11"/>
  <c r="B11" i="11"/>
  <c r="C20" i="11"/>
  <c r="D20" i="11"/>
  <c r="E20" i="11"/>
  <c r="B20" i="11"/>
  <c r="C10" i="11"/>
  <c r="D10" i="11"/>
  <c r="B10" i="11"/>
  <c r="C6" i="11"/>
  <c r="D6" i="11"/>
  <c r="B6" i="11"/>
  <c r="C5" i="11"/>
  <c r="D5" i="11"/>
  <c r="B5" i="11"/>
  <c r="C4" i="11"/>
  <c r="D4" i="11"/>
  <c r="B4" i="11"/>
  <c r="C21" i="11"/>
  <c r="D21" i="11"/>
  <c r="B21" i="11"/>
  <c r="B3" i="11"/>
  <c r="C3" i="11"/>
  <c r="D3" i="11"/>
  <c r="C12" i="10"/>
  <c r="D12" i="10"/>
  <c r="E12" i="10"/>
  <c r="B12" i="10"/>
  <c r="C9" i="10"/>
  <c r="D9" i="10"/>
  <c r="E9" i="10"/>
  <c r="B9" i="10"/>
  <c r="C7" i="10"/>
  <c r="D7" i="10"/>
  <c r="B7" i="10"/>
  <c r="C5" i="10"/>
  <c r="D5" i="10"/>
  <c r="E5" i="10"/>
  <c r="B5" i="10"/>
  <c r="C4" i="10"/>
  <c r="D4" i="10"/>
  <c r="E4" i="10"/>
  <c r="B4" i="10"/>
  <c r="C3" i="10"/>
  <c r="D3" i="10"/>
  <c r="E3" i="10"/>
  <c r="B3" i="10"/>
  <c r="C6" i="9"/>
  <c r="D6" i="9"/>
  <c r="E6" i="9"/>
  <c r="B6" i="9"/>
  <c r="C4" i="9"/>
  <c r="D4" i="9"/>
  <c r="E4" i="9"/>
  <c r="B4" i="9"/>
  <c r="C3" i="9"/>
  <c r="D3" i="9"/>
  <c r="E3" i="9"/>
  <c r="B3" i="9"/>
  <c r="C2" i="9"/>
  <c r="D2" i="9"/>
  <c r="E2" i="9"/>
  <c r="B2" i="9"/>
  <c r="F37" i="8"/>
  <c r="F38" i="8"/>
  <c r="F39" i="8"/>
  <c r="F40" i="8"/>
  <c r="F41" i="8"/>
  <c r="F42" i="8"/>
  <c r="F43" i="8"/>
  <c r="F44" i="8"/>
  <c r="F46" i="8"/>
  <c r="F47" i="8"/>
  <c r="F48" i="8"/>
  <c r="F49" i="8"/>
  <c r="F50" i="8"/>
  <c r="F52" i="8"/>
  <c r="F53" i="8"/>
  <c r="F54" i="8"/>
  <c r="F55" i="8"/>
  <c r="F56" i="8"/>
  <c r="F57" i="8"/>
  <c r="F58" i="8"/>
  <c r="F59" i="8"/>
  <c r="F60" i="8"/>
  <c r="F61" i="8"/>
  <c r="F62" i="8"/>
  <c r="F36" i="8"/>
  <c r="E37" i="8"/>
  <c r="E38" i="8"/>
  <c r="E39" i="8"/>
  <c r="E40" i="8"/>
  <c r="E41" i="8"/>
  <c r="E42" i="8"/>
  <c r="E43" i="8"/>
  <c r="E44" i="8"/>
  <c r="E46" i="8"/>
  <c r="E47" i="8"/>
  <c r="E48" i="8"/>
  <c r="E49" i="8"/>
  <c r="E50" i="8"/>
  <c r="E52" i="8"/>
  <c r="E53" i="8"/>
  <c r="E54" i="8"/>
  <c r="E55" i="8"/>
  <c r="E56" i="8"/>
  <c r="E57" i="8"/>
  <c r="E58" i="8"/>
  <c r="E59" i="8"/>
  <c r="E60" i="8"/>
  <c r="E61" i="8"/>
  <c r="E62" i="8"/>
  <c r="E36" i="8"/>
  <c r="D37" i="8"/>
  <c r="D38" i="8"/>
  <c r="D39" i="8"/>
  <c r="D40" i="8"/>
  <c r="D41" i="8"/>
  <c r="D42" i="8"/>
  <c r="D43" i="8"/>
  <c r="D44" i="8"/>
  <c r="D46" i="8"/>
  <c r="D47" i="8"/>
  <c r="D48" i="8"/>
  <c r="D49" i="8"/>
  <c r="D50" i="8"/>
  <c r="D52" i="8"/>
  <c r="D53" i="8"/>
  <c r="D54" i="8"/>
  <c r="D55" i="8"/>
  <c r="D56" i="8"/>
  <c r="D57" i="8"/>
  <c r="D58" i="8"/>
  <c r="D59" i="8"/>
  <c r="D60" i="8"/>
  <c r="D61" i="8"/>
  <c r="D62" i="8"/>
  <c r="D36" i="8"/>
  <c r="C37" i="8"/>
  <c r="C38" i="8"/>
  <c r="C39" i="8"/>
  <c r="C40" i="8"/>
  <c r="C41" i="8"/>
  <c r="C42" i="8"/>
  <c r="C43" i="8"/>
  <c r="C44" i="8"/>
  <c r="C46" i="8"/>
  <c r="C47" i="8"/>
  <c r="C48" i="8"/>
  <c r="C49" i="8"/>
  <c r="C50" i="8"/>
  <c r="C52" i="8"/>
  <c r="C53" i="8"/>
  <c r="C54" i="8"/>
  <c r="C55" i="8"/>
  <c r="C56" i="8"/>
  <c r="C57" i="8"/>
  <c r="C58" i="8"/>
  <c r="C59" i="8"/>
  <c r="C60" i="8"/>
  <c r="C61" i="8"/>
  <c r="C62" i="8"/>
  <c r="C36" i="8"/>
  <c r="B37" i="8"/>
  <c r="B38" i="8"/>
  <c r="B39" i="8"/>
  <c r="B40" i="8"/>
  <c r="B41" i="8"/>
  <c r="B42" i="8"/>
  <c r="B43" i="8"/>
  <c r="B44" i="8"/>
  <c r="B46" i="8"/>
  <c r="B47" i="8"/>
  <c r="B48" i="8"/>
  <c r="B49" i="8"/>
  <c r="B50" i="8"/>
  <c r="B52" i="8"/>
  <c r="B53" i="8"/>
  <c r="B54" i="8"/>
  <c r="B55" i="8"/>
  <c r="B56" i="8"/>
  <c r="B57" i="8"/>
  <c r="B58" i="8"/>
  <c r="B59" i="8"/>
  <c r="B60" i="8"/>
  <c r="B61" i="8"/>
  <c r="B62" i="8"/>
  <c r="B36" i="8"/>
  <c r="C64" i="8"/>
  <c r="D64" i="8"/>
  <c r="E64" i="8"/>
  <c r="F64" i="8"/>
  <c r="B64" i="8"/>
  <c r="C30" i="3"/>
  <c r="D30" i="3"/>
  <c r="E30" i="3"/>
  <c r="F30" i="3"/>
  <c r="B30"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C18" i="3"/>
  <c r="D18" i="3"/>
  <c r="E18" i="3"/>
  <c r="F18" i="3"/>
  <c r="B18" i="3"/>
  <c r="B32" i="2"/>
  <c r="C32" i="2"/>
  <c r="D32" i="2"/>
  <c r="E32" i="2"/>
  <c r="C57" i="5"/>
  <c r="D57" i="5"/>
  <c r="E57" i="5"/>
  <c r="C58" i="5"/>
  <c r="D58" i="5"/>
  <c r="E58" i="5"/>
  <c r="C59" i="5"/>
  <c r="D59" i="5"/>
  <c r="E59" i="5"/>
  <c r="C60" i="5"/>
  <c r="D60" i="5"/>
  <c r="E60" i="5"/>
  <c r="C61" i="5"/>
  <c r="D61" i="5"/>
  <c r="E61" i="5"/>
  <c r="C62" i="5"/>
  <c r="D62" i="5"/>
  <c r="E62" i="5"/>
  <c r="C63" i="5"/>
  <c r="D63" i="5"/>
  <c r="E63" i="5"/>
  <c r="B58" i="5"/>
  <c r="B59" i="5"/>
  <c r="B60" i="5"/>
  <c r="B61" i="5"/>
  <c r="B62" i="5"/>
  <c r="B63" i="5"/>
  <c r="B57" i="5"/>
  <c r="C50" i="5"/>
  <c r="D50" i="5"/>
  <c r="E50" i="5"/>
  <c r="C51" i="5"/>
  <c r="D51" i="5"/>
  <c r="E51" i="5"/>
  <c r="C52" i="5"/>
  <c r="D52" i="5"/>
  <c r="E52" i="5"/>
  <c r="C53" i="5"/>
  <c r="D53" i="5"/>
  <c r="E53" i="5"/>
  <c r="C54" i="5"/>
  <c r="D54" i="5"/>
  <c r="E54" i="5"/>
  <c r="B51" i="5"/>
  <c r="B52" i="5"/>
  <c r="B53" i="5"/>
  <c r="B54" i="5"/>
  <c r="B50" i="5"/>
  <c r="D64" i="5"/>
  <c r="E64" i="5"/>
  <c r="D68" i="5"/>
  <c r="E68" i="5"/>
  <c r="D69" i="5"/>
  <c r="E69" i="5"/>
  <c r="D70" i="5"/>
  <c r="E70" i="5"/>
  <c r="D71" i="5"/>
  <c r="E71" i="5"/>
  <c r="D72" i="5"/>
  <c r="E72" i="5"/>
  <c r="D73" i="5"/>
  <c r="E73" i="5"/>
  <c r="D75" i="5"/>
  <c r="E75" i="5"/>
  <c r="D76" i="5"/>
  <c r="E76" i="5"/>
  <c r="D77" i="5"/>
  <c r="E77" i="5"/>
  <c r="D78" i="5"/>
  <c r="E78" i="5"/>
  <c r="D79" i="5"/>
  <c r="E79" i="5"/>
  <c r="D80" i="5"/>
  <c r="E80" i="5"/>
  <c r="D82" i="5"/>
  <c r="E82" i="5"/>
  <c r="D83" i="5"/>
  <c r="E83" i="5"/>
  <c r="D84" i="5"/>
  <c r="E84" i="5"/>
  <c r="D85" i="5"/>
  <c r="E85" i="5"/>
  <c r="D86" i="5"/>
  <c r="E86" i="5"/>
  <c r="C68" i="5"/>
  <c r="C69" i="5"/>
  <c r="C70" i="5"/>
  <c r="C71" i="5"/>
  <c r="C72" i="5"/>
  <c r="C73" i="5"/>
  <c r="C75" i="5"/>
  <c r="C76" i="5"/>
  <c r="C77" i="5"/>
  <c r="C78" i="5"/>
  <c r="C79" i="5"/>
  <c r="C80" i="5"/>
  <c r="C82" i="5"/>
  <c r="C83" i="5"/>
  <c r="C84" i="5"/>
  <c r="C85" i="5"/>
  <c r="C86" i="5"/>
  <c r="C64" i="5"/>
  <c r="B68" i="5"/>
  <c r="B69" i="5"/>
  <c r="B70" i="5"/>
  <c r="B71" i="5"/>
  <c r="B72" i="5"/>
  <c r="B73" i="5"/>
  <c r="B75" i="5"/>
  <c r="B76" i="5"/>
  <c r="B77" i="5"/>
  <c r="B78" i="5"/>
  <c r="B79" i="5"/>
  <c r="B80" i="5"/>
  <c r="B82" i="5"/>
  <c r="B83" i="5"/>
  <c r="B84" i="5"/>
  <c r="B85" i="5"/>
  <c r="B86" i="5"/>
  <c r="B64" i="5"/>
  <c r="D21" i="2"/>
  <c r="E21" i="2"/>
  <c r="D22" i="2"/>
  <c r="E22" i="2"/>
  <c r="D23" i="2"/>
  <c r="E23" i="2"/>
  <c r="D24" i="2"/>
  <c r="E24" i="2"/>
  <c r="D25" i="2"/>
  <c r="E25" i="2"/>
  <c r="D26" i="2"/>
  <c r="E26" i="2"/>
  <c r="D27" i="2"/>
  <c r="E27" i="2"/>
  <c r="D28" i="2"/>
  <c r="E28" i="2"/>
  <c r="D29" i="2"/>
  <c r="E29" i="2"/>
  <c r="D30" i="2"/>
  <c r="E30" i="2"/>
  <c r="D31" i="2"/>
  <c r="E31" i="2"/>
  <c r="C22" i="2"/>
  <c r="C23" i="2"/>
  <c r="C24" i="2"/>
  <c r="C25" i="2"/>
  <c r="C26" i="2"/>
  <c r="C27" i="2"/>
  <c r="C28" i="2"/>
  <c r="C29" i="2"/>
  <c r="C30" i="2"/>
  <c r="C31" i="2"/>
  <c r="C21" i="2"/>
  <c r="B22" i="2"/>
  <c r="B23" i="2"/>
  <c r="B24" i="2"/>
  <c r="B25" i="2"/>
  <c r="B26" i="2"/>
  <c r="B27" i="2"/>
  <c r="B28" i="2"/>
  <c r="B29" i="2"/>
  <c r="B30" i="2"/>
  <c r="B31" i="2"/>
  <c r="B21" i="2"/>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C28" i="6"/>
  <c r="C29" i="6"/>
  <c r="C30" i="6"/>
  <c r="C31" i="6"/>
  <c r="C32" i="6"/>
  <c r="C33" i="6"/>
  <c r="C34" i="6"/>
  <c r="C35" i="6"/>
  <c r="C36" i="6"/>
  <c r="C37" i="6"/>
  <c r="C38" i="6"/>
  <c r="C39" i="6"/>
  <c r="C40" i="6"/>
  <c r="C41" i="6"/>
  <c r="C42" i="6"/>
  <c r="C43" i="6"/>
  <c r="C44" i="6"/>
  <c r="C45" i="6"/>
  <c r="C46" i="6"/>
  <c r="B28" i="6"/>
  <c r="B29" i="6"/>
  <c r="B30" i="6"/>
  <c r="B31" i="6"/>
  <c r="B32" i="6"/>
  <c r="B33" i="6"/>
  <c r="B34" i="6"/>
  <c r="B35" i="6"/>
  <c r="B36" i="6"/>
  <c r="B37" i="6"/>
  <c r="B38" i="6"/>
  <c r="B39" i="6"/>
  <c r="B40" i="6"/>
  <c r="B41" i="6"/>
  <c r="B42" i="6"/>
  <c r="B43" i="6"/>
  <c r="B44" i="6"/>
  <c r="B45" i="6"/>
  <c r="B46" i="6"/>
  <c r="C27" i="6"/>
  <c r="B27" i="6"/>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39" i="1"/>
  <c r="B9" i="4"/>
  <c r="C9" i="4"/>
  <c r="D9" i="4"/>
  <c r="C12" i="4"/>
  <c r="D12" i="4"/>
  <c r="B12" i="4"/>
  <c r="C13" i="4"/>
  <c r="D13" i="4"/>
  <c r="B13" i="4"/>
  <c r="C11" i="4"/>
  <c r="D11" i="4"/>
  <c r="B11" i="4"/>
  <c r="C5" i="4"/>
  <c r="D5" i="4"/>
  <c r="B5" i="4"/>
  <c r="B6" i="4" s="1"/>
  <c r="C2" i="4"/>
  <c r="C3" i="4" s="1"/>
  <c r="D2" i="4"/>
  <c r="D3" i="4" s="1"/>
  <c r="B2" i="4"/>
  <c r="B3" i="4" s="1"/>
  <c r="C6" i="4"/>
  <c r="D6" i="4"/>
  <c r="B14" i="11" l="1"/>
  <c r="B8" i="9"/>
  <c r="D8" i="9"/>
  <c r="C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nongyulin</author>
  </authors>
  <commentList>
    <comment ref="L1" authorId="0" shapeId="0" xr:uid="{CF2832FD-5ACD-47FF-B0D4-694E2FCF59F5}">
      <text>
        <r>
          <rPr>
            <b/>
            <sz val="9"/>
            <color indexed="81"/>
            <rFont val="Tahoma"/>
            <family val="2"/>
          </rPr>
          <t>nongyulin:</t>
        </r>
        <r>
          <rPr>
            <sz val="9"/>
            <color indexed="81"/>
            <rFont val="Tahoma"/>
            <family val="2"/>
          </rPr>
          <t xml:space="preserve">
</t>
        </r>
      </text>
    </comment>
  </commentList>
</comments>
</file>

<file path=xl/sharedStrings.xml><?xml version="1.0" encoding="utf-8"?>
<sst xmlns="http://schemas.openxmlformats.org/spreadsheetml/2006/main" count="548" uniqueCount="285">
  <si>
    <t>Total Revenue</t>
  </si>
  <si>
    <t>Cost of Revenue</t>
  </si>
  <si>
    <t>Gross Profit</t>
  </si>
  <si>
    <t>Operating Expense</t>
  </si>
  <si>
    <t>Operating Income</t>
  </si>
  <si>
    <t>Net Non Operating Interest Income Expense</t>
  </si>
  <si>
    <t>Other Income Expense</t>
  </si>
  <si>
    <t>Pretax Income</t>
  </si>
  <si>
    <t>Tax Provision</t>
  </si>
  <si>
    <t>Net Income Common Stockholders</t>
  </si>
  <si>
    <t>Diluted NI Available to Com Stockholders</t>
  </si>
  <si>
    <t>Basic EPS</t>
  </si>
  <si>
    <t>Diluted EPS</t>
  </si>
  <si>
    <t>Basic Average Shares</t>
  </si>
  <si>
    <t>Diluted Average Shares</t>
  </si>
  <si>
    <t>Total Operating Income as Reported</t>
  </si>
  <si>
    <t>Total Expenses</t>
  </si>
  <si>
    <t>Net Income from Continuing &amp; Discontinued Operation</t>
  </si>
  <si>
    <t>Normalized Income</t>
  </si>
  <si>
    <t>Interest Income</t>
  </si>
  <si>
    <t>Interest Expense</t>
  </si>
  <si>
    <t>Net Interest Income</t>
  </si>
  <si>
    <t>EBIT</t>
  </si>
  <si>
    <t>EBITDA</t>
  </si>
  <si>
    <t>Reconciled Cost of Revenue</t>
  </si>
  <si>
    <t>Reconciled Depreciation</t>
  </si>
  <si>
    <t>Net Income from Continuing Operation Net Minority Interest</t>
  </si>
  <si>
    <t>Total Unusual Items Excluding Goodwill</t>
  </si>
  <si>
    <t>Total Unusual Items</t>
  </si>
  <si>
    <t>Normalized EBITDA</t>
  </si>
  <si>
    <t>Tax Rate for Calcs</t>
  </si>
  <si>
    <t>Tax Effect of Unusual Items</t>
  </si>
  <si>
    <t>-</t>
  </si>
  <si>
    <t>Total Assets</t>
  </si>
  <si>
    <t>Total Liabilities Net Minority Interest</t>
  </si>
  <si>
    <t>Total Equity Gross Minority Interest</t>
  </si>
  <si>
    <t>Total Capitalization</t>
  </si>
  <si>
    <t>Common Stock Equity</t>
  </si>
  <si>
    <t>Capital Lease Obligations</t>
  </si>
  <si>
    <t>Net Tangible Assets</t>
  </si>
  <si>
    <t>Working Capital</t>
  </si>
  <si>
    <t>Invested Capital</t>
  </si>
  <si>
    <t>Tangible Book Value</t>
  </si>
  <si>
    <t>Total Debt</t>
  </si>
  <si>
    <t>Net Debt</t>
  </si>
  <si>
    <t>Share Issued</t>
  </si>
  <si>
    <t>Ordinary Shares Number</t>
  </si>
  <si>
    <t>Operating Cash Flow</t>
  </si>
  <si>
    <t>Investing Cash Flow</t>
  </si>
  <si>
    <t>Financing Cash Flow</t>
  </si>
  <si>
    <t>End Cash Position</t>
  </si>
  <si>
    <t>Income Tax Paid Supplemental Data</t>
  </si>
  <si>
    <t>Interest Paid Supplemental Data</t>
  </si>
  <si>
    <t>Capital Expenditure</t>
  </si>
  <si>
    <t>Issuance of Capital Stock</t>
  </si>
  <si>
    <t>Issuance of Debt</t>
  </si>
  <si>
    <t>Repayment of Debt</t>
  </si>
  <si>
    <t>Free Cash Flow</t>
  </si>
  <si>
    <t>TTM</t>
  </si>
  <si>
    <t>TTM</t>
    <phoneticPr fontId="1" type="noConversion"/>
  </si>
  <si>
    <t>Income Statement of Tesla, Inc. (TSLA)</t>
    <phoneticPr fontId="1" type="noConversion"/>
  </si>
  <si>
    <t>Balance Sheet of Tesla, Inc. (TSLA)</t>
    <phoneticPr fontId="1" type="noConversion"/>
  </si>
  <si>
    <t>Cash Flow of Tesla, Inc. (TSLA)</t>
    <phoneticPr fontId="1" type="noConversion"/>
  </si>
  <si>
    <t>Inventory Turnover</t>
    <phoneticPr fontId="1" type="noConversion"/>
  </si>
  <si>
    <t>Receivable Turnover</t>
    <phoneticPr fontId="1" type="noConversion"/>
  </si>
  <si>
    <t>Days of Sales Outstanding (DSO)</t>
    <phoneticPr fontId="1" type="noConversion"/>
  </si>
  <si>
    <t>Payables Turnover</t>
    <phoneticPr fontId="1" type="noConversion"/>
  </si>
  <si>
    <t>Number of Days of Payables</t>
    <phoneticPr fontId="1" type="noConversion"/>
  </si>
  <si>
    <t>Fixed Asset Turnover</t>
    <phoneticPr fontId="1" type="noConversion"/>
  </si>
  <si>
    <t>Total Asset Turnover</t>
    <phoneticPr fontId="1" type="noConversion"/>
  </si>
  <si>
    <t>Assets</t>
  </si>
  <si>
    <t>Current Assets</t>
  </si>
  <si>
    <t>Cash</t>
  </si>
  <si>
    <t>Cash And Cash Equivalents</t>
  </si>
  <si>
    <t>Total Cash</t>
  </si>
  <si>
    <t>Net Receivables</t>
  </si>
  <si>
    <t>Inventory</t>
  </si>
  <si>
    <t>Total Current Assets</t>
  </si>
  <si>
    <t>Non-current assets</t>
  </si>
  <si>
    <t>Property, plant and equipment</t>
  </si>
  <si>
    <t>Gross property, plant and equipment</t>
  </si>
  <si>
    <t>Accumulated Depreciation</t>
  </si>
  <si>
    <t>Net property, plant and equipment</t>
  </si>
  <si>
    <t>Goodwill</t>
  </si>
  <si>
    <t>Intangible Assets</t>
  </si>
  <si>
    <t>Other long-term assets</t>
  </si>
  <si>
    <t>Total non-current assets</t>
  </si>
  <si>
    <t>Liabilities and stockholders' equity</t>
  </si>
  <si>
    <t>Liabilities</t>
  </si>
  <si>
    <t>Current Liabilities</t>
  </si>
  <si>
    <t>Current Debt</t>
  </si>
  <si>
    <t>Accounts Payable</t>
  </si>
  <si>
    <t>Accrued liabilities</t>
  </si>
  <si>
    <t>Deferred revenues</t>
  </si>
  <si>
    <t>Other Current Liabilities</t>
  </si>
  <si>
    <t>Total Current Liabilities</t>
  </si>
  <si>
    <t>Non-current liabilities</t>
  </si>
  <si>
    <t>Long Term Debt</t>
  </si>
  <si>
    <t>Deferred taxes liabilities</t>
  </si>
  <si>
    <t>Other long-term liabilities</t>
  </si>
  <si>
    <t>Total non-current liabilities</t>
  </si>
  <si>
    <t>Total Liabilities</t>
  </si>
  <si>
    <t>Stockholders' Equity</t>
  </si>
  <si>
    <t>Common Stock</t>
  </si>
  <si>
    <t>Retained Earnings</t>
  </si>
  <si>
    <t>Accumulated other comprehensive income</t>
  </si>
  <si>
    <t>Total stockholders' equity</t>
  </si>
  <si>
    <t>Total liabilities and stockholders' equity</t>
  </si>
  <si>
    <t>Operating Expenses</t>
  </si>
  <si>
    <t>Research Development</t>
  </si>
  <si>
    <t>Selling General and Administrative</t>
  </si>
  <si>
    <t>Total Operating Expenses</t>
  </si>
  <si>
    <t>Operating Income or Loss</t>
  </si>
  <si>
    <t>Total Other Income/Expenses Net</t>
  </si>
  <si>
    <t>Income Before Tax</t>
  </si>
  <si>
    <t>Income Tax Expense</t>
  </si>
  <si>
    <t>Income from Continuing Operations</t>
  </si>
  <si>
    <t>Net Income</t>
  </si>
  <si>
    <t>Net Income available to common shareholders</t>
  </si>
  <si>
    <t>Income Statement of Tesla, Inc. (TSLA), Breakdown</t>
    <phoneticPr fontId="1" type="noConversion"/>
  </si>
  <si>
    <t>Balance Sheet of Tesla, Inc. (TSLA), Breakdown</t>
    <phoneticPr fontId="1" type="noConversion"/>
  </si>
  <si>
    <t>Cash flows from operating activities</t>
  </si>
  <si>
    <t>Depreciation &amp; amortization</t>
  </si>
  <si>
    <t>Stock based compensation</t>
  </si>
  <si>
    <t>Change in working capital</t>
  </si>
  <si>
    <t>Accounts receivable</t>
  </si>
  <si>
    <t>Other working capital</t>
  </si>
  <si>
    <t>Other non-cash items</t>
  </si>
  <si>
    <t>Net cash provided by operating activites</t>
  </si>
  <si>
    <t>Cash flows from investing activities </t>
  </si>
  <si>
    <t>Investments in property, plant and equipment</t>
  </si>
  <si>
    <t>Acquisitions, net</t>
  </si>
  <si>
    <t>Sales/Maturities of investments</t>
  </si>
  <si>
    <t>Other investing activites</t>
  </si>
  <si>
    <t>Net cash used for investing activites</t>
  </si>
  <si>
    <t>Cash flows from financing activities</t>
  </si>
  <si>
    <t>Debt repayment</t>
  </si>
  <si>
    <t>Common stock issued</t>
  </si>
  <si>
    <t>Other financing activites</t>
  </si>
  <si>
    <t>Net cash used privided by (used for) financing activities</t>
  </si>
  <si>
    <t>Net change in cash</t>
  </si>
  <si>
    <t>Cash at beginning of period</t>
  </si>
  <si>
    <t>Cash at end of period</t>
  </si>
  <si>
    <t>Cash Flow of Tesla, Inc. (TSLA), Breakdown</t>
    <phoneticPr fontId="1" type="noConversion"/>
  </si>
  <si>
    <t>-</t>
    <phoneticPr fontId="1" type="noConversion"/>
  </si>
  <si>
    <t>Trends</t>
    <phoneticPr fontId="1" type="noConversion"/>
  </si>
  <si>
    <t>Liquidity Ratios of Tesla, Inc. (TSLA)</t>
    <phoneticPr fontId="1" type="noConversion"/>
  </si>
  <si>
    <t>Activity Ratios of Tesla, Inc. (TSLA)</t>
    <phoneticPr fontId="1" type="noConversion"/>
  </si>
  <si>
    <t>Income Statement of Tesla, Inc. (TSLA), Vertical Common-Size</t>
    <phoneticPr fontId="1" type="noConversion"/>
  </si>
  <si>
    <t>Trend</t>
    <phoneticPr fontId="1" type="noConversion"/>
  </si>
  <si>
    <t>Income Statement of Tesla, Inc. (TSLA), Breakdown, Vertical Common-Size</t>
    <phoneticPr fontId="1" type="noConversion"/>
  </si>
  <si>
    <t>gross profit margin = gross profit / revenue</t>
    <phoneticPr fontId="1" type="noConversion"/>
  </si>
  <si>
    <t>net profit margin = net income / revenue</t>
    <phoneticPr fontId="1" type="noConversion"/>
  </si>
  <si>
    <t>Balance Sheet of Tesla, Inc. (TSLA), Vertical Common-Size</t>
    <phoneticPr fontId="1" type="noConversion"/>
  </si>
  <si>
    <t>debt ratio = total debt / total asset</t>
    <phoneticPr fontId="1" type="noConversion"/>
  </si>
  <si>
    <t>* All numbers in thousands</t>
    <phoneticPr fontId="1" type="noConversion"/>
  </si>
  <si>
    <t>Cash Flow of Tesla, Inc. (TSLA) (Percent of Revenues)</t>
    <phoneticPr fontId="1" type="noConversion"/>
  </si>
  <si>
    <t>Cash Flow of Tesla, Inc. (TSLA), Breakdown, (Percent of Revenues)</t>
    <phoneticPr fontId="1" type="noConversion"/>
  </si>
  <si>
    <t>* Revenuues</t>
    <phoneticPr fontId="1" type="noConversion"/>
  </si>
  <si>
    <t>Current Ratio</t>
    <phoneticPr fontId="1" type="noConversion"/>
  </si>
  <si>
    <t>Quick Ratio</t>
    <phoneticPr fontId="1" type="noConversion"/>
  </si>
  <si>
    <t>Cash Ratio</t>
    <phoneticPr fontId="1" type="noConversion"/>
  </si>
  <si>
    <t>Cash Conversion Cycle</t>
    <phoneticPr fontId="1" type="noConversion"/>
  </si>
  <si>
    <t>Solvency Ratios of Tesla, Inc. (TSLA)</t>
    <phoneticPr fontId="1" type="noConversion"/>
  </si>
  <si>
    <t>Debt-to-asset Ratio</t>
    <phoneticPr fontId="1" type="noConversion"/>
  </si>
  <si>
    <t>Debt-to-capital Ratio</t>
    <phoneticPr fontId="1" type="noConversion"/>
  </si>
  <si>
    <t>Financial Leverage Ratio</t>
    <phoneticPr fontId="1" type="noConversion"/>
  </si>
  <si>
    <t>Debt Ratios</t>
    <phoneticPr fontId="1" type="noConversion"/>
  </si>
  <si>
    <t>Debt-to-EBITDA</t>
    <phoneticPr fontId="1" type="noConversion"/>
  </si>
  <si>
    <t>Coverage Ratios</t>
    <phoneticPr fontId="1" type="noConversion"/>
  </si>
  <si>
    <t>Interest Coverage</t>
    <phoneticPr fontId="1" type="noConversion"/>
  </si>
  <si>
    <t>Debt-to-asset Ratio = Total debt / Total assets</t>
    <phoneticPr fontId="1" type="noConversion"/>
  </si>
  <si>
    <t>Debt-to-equity Ratio</t>
    <phoneticPr fontId="1" type="noConversion"/>
  </si>
  <si>
    <t xml:space="preserve">Debt-to-equity Ratio = Total debt / Total shareholders' equity </t>
    <phoneticPr fontId="1" type="noConversion"/>
  </si>
  <si>
    <t>Debt-to-capital Ratio = Total debt / (Total debt + Total shareholders' equity)</t>
    <phoneticPr fontId="1" type="noConversion"/>
  </si>
  <si>
    <t>Financial Leverage Ratio = Average total assets / Average total equity</t>
    <phoneticPr fontId="1" type="noConversion"/>
  </si>
  <si>
    <t>Debt-to-EBITDA = Total debt / EBITDA</t>
    <phoneticPr fontId="1" type="noConversion"/>
  </si>
  <si>
    <t>Interest Coverage = EBIT / Interest payment</t>
    <phoneticPr fontId="1" type="noConversion"/>
  </si>
  <si>
    <t>Fixed Charge Coverage = (EBIT + Lease payment) / (Interest payment + Lease payment)</t>
    <phoneticPr fontId="1" type="noConversion"/>
  </si>
  <si>
    <t>Cash Flow Ratios of Tesla, Inc. (TSLA)</t>
    <phoneticPr fontId="1" type="noConversion"/>
  </si>
  <si>
    <t>Performance Ratios</t>
    <phoneticPr fontId="1" type="noConversion"/>
  </si>
  <si>
    <t>Cash Flow to Revenue</t>
    <phoneticPr fontId="1" type="noConversion"/>
  </si>
  <si>
    <t>Cash Return on Assets</t>
    <phoneticPr fontId="1" type="noConversion"/>
  </si>
  <si>
    <t>Cash Return on Equity</t>
    <phoneticPr fontId="1" type="noConversion"/>
  </si>
  <si>
    <t>Cash to Income</t>
    <phoneticPr fontId="1" type="noConversion"/>
  </si>
  <si>
    <t>Cash Flow per Share</t>
    <phoneticPr fontId="1" type="noConversion"/>
  </si>
  <si>
    <t>Debt Coverage</t>
    <phoneticPr fontId="1" type="noConversion"/>
  </si>
  <si>
    <t>Reinvestment</t>
    <phoneticPr fontId="1" type="noConversion"/>
  </si>
  <si>
    <t>Debt Payment</t>
    <phoneticPr fontId="1" type="noConversion"/>
  </si>
  <si>
    <t>Dividend Payment</t>
    <phoneticPr fontId="1" type="noConversion"/>
  </si>
  <si>
    <t>Investing and Financing</t>
    <phoneticPr fontId="1" type="noConversion"/>
  </si>
  <si>
    <t>Cash Flow to Revenue = CFO / Net Revenue</t>
    <phoneticPr fontId="1" type="noConversion"/>
  </si>
  <si>
    <t>Cash Return on Assets = CFO / Average Total Assets</t>
    <phoneticPr fontId="1" type="noConversion"/>
  </si>
  <si>
    <t>Cash Return on Equity = CFO / Average Shareholders' equity</t>
    <phoneticPr fontId="1" type="noConversion"/>
  </si>
  <si>
    <t>Cash to Income = CFO / Operating Income</t>
    <phoneticPr fontId="1" type="noConversion"/>
  </si>
  <si>
    <t xml:space="preserve">Cash Flow per Share = (CFO - Preferred Dividends) / Number of Common Shares Outstanding </t>
    <phoneticPr fontId="1" type="noConversion"/>
  </si>
  <si>
    <t>Debt Coverage = CFO / Total Debt</t>
    <phoneticPr fontId="1" type="noConversion"/>
  </si>
  <si>
    <t>Interest Coverage = (CFO + Interest Paid + Taxes Paid) / Interest Paid</t>
    <phoneticPr fontId="1" type="noConversion"/>
  </si>
  <si>
    <t>Reinvestment = CFO / Cash Paid for Long-Term Assets</t>
    <phoneticPr fontId="1" type="noConversion"/>
  </si>
  <si>
    <t>Debt Payment = CFO / Cash Paid for Long-Term Debt Repayment</t>
    <phoneticPr fontId="1" type="noConversion"/>
  </si>
  <si>
    <t>Dividend Payment = CFO / Dividends Paid</t>
    <phoneticPr fontId="1" type="noConversion"/>
  </si>
  <si>
    <t>Investing and Financing = CFO / Cash Outflows for Investing and Financing Activities</t>
    <phoneticPr fontId="1" type="noConversion"/>
  </si>
  <si>
    <t>CFO</t>
    <phoneticPr fontId="1" type="noConversion"/>
  </si>
  <si>
    <t>Dividends Paid</t>
    <phoneticPr fontId="1" type="noConversion"/>
  </si>
  <si>
    <t>Dividends Paid = Beginning balance of retained earnings + net income - ending balance of retained earnings</t>
    <phoneticPr fontId="1" type="noConversion"/>
  </si>
  <si>
    <t>Long Term Debt Difference from BS</t>
    <phoneticPr fontId="1" type="noConversion"/>
  </si>
  <si>
    <t>Long Term Debt Difference from BS = Ending Long-term Debt - Beginning Long-term Debt</t>
    <phoneticPr fontId="1" type="noConversion"/>
  </si>
  <si>
    <t>Cash from Financing Activity of Debt repayment</t>
    <phoneticPr fontId="1" type="noConversion"/>
  </si>
  <si>
    <t>* No specific data for cash paid for long-term assets and long-term debt repayment</t>
    <phoneticPr fontId="1" type="noConversion"/>
  </si>
  <si>
    <t>Inventory Turnover = Cost of Sales or Cost of Goods Sold / Average Inventory</t>
    <phoneticPr fontId="1" type="noConversion"/>
  </si>
  <si>
    <t>Days of Inventory on Hand (DOH) = Number of days in Period / Inventory Turnover</t>
    <phoneticPr fontId="1" type="noConversion"/>
  </si>
  <si>
    <t>Receivable Turnover =Revenue / Average Receivables</t>
    <phoneticPr fontId="1" type="noConversion"/>
  </si>
  <si>
    <t>Days of Sales Outstanding (DSO) = Number fof days in Period / Receivable Turnover</t>
    <phoneticPr fontId="1" type="noConversion"/>
  </si>
  <si>
    <t>Number of Days of Payables = Number of Days in Period / Payables Turnover</t>
    <phoneticPr fontId="1" type="noConversion"/>
  </si>
  <si>
    <t>Working Capital Turnover = Revenue / Average Working Capital</t>
    <phoneticPr fontId="1" type="noConversion"/>
  </si>
  <si>
    <t>Fixed Asset Turnover = Revenue / Average Net Fixed Assets</t>
    <phoneticPr fontId="1" type="noConversion"/>
  </si>
  <si>
    <t>Total Asset Turnover = Revenue / Average Total Assets</t>
    <phoneticPr fontId="1" type="noConversion"/>
  </si>
  <si>
    <r>
      <t>Days of Inventory on Hand (DOH)</t>
    </r>
    <r>
      <rPr>
        <vertAlign val="superscript"/>
        <sz val="11"/>
        <rFont val="Arial"/>
        <family val="2"/>
      </rPr>
      <t>a</t>
    </r>
    <phoneticPr fontId="1" type="noConversion"/>
  </si>
  <si>
    <r>
      <t>Working Capital Turnover</t>
    </r>
    <r>
      <rPr>
        <vertAlign val="superscript"/>
        <sz val="11"/>
        <rFont val="Arial"/>
        <family val="2"/>
      </rPr>
      <t>b</t>
    </r>
    <phoneticPr fontId="1" type="noConversion"/>
  </si>
  <si>
    <r>
      <t xml:space="preserve">* </t>
    </r>
    <r>
      <rPr>
        <vertAlign val="superscript"/>
        <sz val="11"/>
        <rFont val="Arial"/>
        <family val="2"/>
      </rPr>
      <t>a</t>
    </r>
    <r>
      <rPr>
        <sz val="11"/>
        <rFont val="Arial"/>
        <family val="2"/>
      </rPr>
      <t>One financial period is 356 days.</t>
    </r>
    <phoneticPr fontId="1" type="noConversion"/>
  </si>
  <si>
    <r>
      <t xml:space="preserve">* </t>
    </r>
    <r>
      <rPr>
        <vertAlign val="superscript"/>
        <sz val="11"/>
        <color theme="1"/>
        <rFont val="Arial"/>
        <family val="2"/>
      </rPr>
      <t>b</t>
    </r>
    <r>
      <rPr>
        <sz val="11"/>
        <color theme="1"/>
        <rFont val="Arial"/>
        <family val="2"/>
      </rPr>
      <t>Net PP&amp;E is used for fixed assets. When working capital is negative, both fixed asset turnover and total asset turnover should be taken into account.</t>
    </r>
    <phoneticPr fontId="1" type="noConversion"/>
  </si>
  <si>
    <t>Inventory turnover is relatively stable.</t>
    <phoneticPr fontId="1" type="noConversion"/>
  </si>
  <si>
    <t>Receivable turnover decreased a lot and DSO increased a lot, which could imply that Tesla's credit or collection policies are getting loose, or Tesla's credit and collections procedures are getting worse.</t>
    <phoneticPr fontId="1" type="noConversion"/>
  </si>
  <si>
    <t>Payables turnover decreases amd Number of days of payables increases, which could mean that Tesla is exploiting of lenient supplier terms, or Tesla is in trouble of making payments on time.</t>
    <phoneticPr fontId="1" type="noConversion"/>
  </si>
  <si>
    <t>Working capital turnover turned to positive in 2020 due to positive working capital.</t>
    <phoneticPr fontId="1" type="noConversion"/>
  </si>
  <si>
    <t>Fixed asset turnover increased a little bit, which means Tesla's use of fixed assets in generating revenue improved a little bit.</t>
    <phoneticPr fontId="1" type="noConversion"/>
  </si>
  <si>
    <t>Total asset turnover is relatively stable compared with fixed asset turnover. Because total asset contains not only PP&amp;E, but also other tangible and intangible assets, like land, patents and so on.</t>
    <phoneticPr fontId="1" type="noConversion"/>
  </si>
  <si>
    <t>Current Ratio = Current Assets / Current Liabilities</t>
    <phoneticPr fontId="1" type="noConversion"/>
  </si>
  <si>
    <t>Quick Ratio = (Cash + Short-term Marketable Investment + Receivables) / Current Liabilities</t>
    <phoneticPr fontId="1" type="noConversion"/>
  </si>
  <si>
    <t>Cash Ratio = (Cash + Short-term Marketable Investment) / Current Liabilities</t>
    <phoneticPr fontId="1" type="noConversion"/>
  </si>
  <si>
    <t>Defensive Interval Ratio = (Cash + Short-term Marketable Investment + Receivables) / Daily Cash Expenditures</t>
    <phoneticPr fontId="1" type="noConversion"/>
  </si>
  <si>
    <t xml:space="preserve"> </t>
    <phoneticPr fontId="1" type="noConversion"/>
  </si>
  <si>
    <t>Cash Conversion Cycle (Net Operating Cycle) = DOH + DSO - Number of days of payables</t>
    <phoneticPr fontId="1" type="noConversion"/>
  </si>
  <si>
    <r>
      <t>Defensive Interval Ratio</t>
    </r>
    <r>
      <rPr>
        <vertAlign val="superscript"/>
        <sz val="11"/>
        <color theme="1"/>
        <rFont val="Arial"/>
        <family val="2"/>
      </rPr>
      <t>a</t>
    </r>
    <r>
      <rPr>
        <sz val="11"/>
        <color theme="1"/>
        <rFont val="Arial"/>
        <family val="2"/>
      </rPr>
      <t xml:space="preserve"> </t>
    </r>
    <phoneticPr fontId="1" type="noConversion"/>
  </si>
  <si>
    <r>
      <t xml:space="preserve">* </t>
    </r>
    <r>
      <rPr>
        <vertAlign val="superscript"/>
        <sz val="11"/>
        <color theme="1"/>
        <rFont val="Arial"/>
        <family val="2"/>
      </rPr>
      <t>a</t>
    </r>
    <r>
      <rPr>
        <sz val="11"/>
        <color theme="1"/>
        <rFont val="Arial"/>
        <family val="2"/>
      </rPr>
      <t xml:space="preserve"> Daily cash expenditures equals the total cash expenditures for the period divided by the number of days in the period. The total cash expenditure for the period can be approximated by summing all expensed on the IS and subtracting any non-cash expense.</t>
    </r>
    <phoneticPr fontId="1" type="noConversion"/>
  </si>
  <si>
    <t>All liquidity ratios improved from 2017 to 2020, which implies that Tesla is getting better in meeting short-term obligations.</t>
    <phoneticPr fontId="1" type="noConversion"/>
  </si>
  <si>
    <t>All the debt ratios decrease from 2017 to 2020, which implies that Tesla improved its solvensy and decreases its financial risks.</t>
    <phoneticPr fontId="1" type="noConversion"/>
  </si>
  <si>
    <r>
      <t>Fixed Charge Coverage</t>
    </r>
    <r>
      <rPr>
        <vertAlign val="superscript"/>
        <sz val="11"/>
        <color theme="1"/>
        <rFont val="Arial"/>
        <family val="2"/>
      </rPr>
      <t>a</t>
    </r>
    <phoneticPr fontId="1" type="noConversion"/>
  </si>
  <si>
    <r>
      <t xml:space="preserve">* </t>
    </r>
    <r>
      <rPr>
        <vertAlign val="superscript"/>
        <sz val="11"/>
        <color theme="1"/>
        <rFont val="Arial"/>
        <family val="2"/>
      </rPr>
      <t>a</t>
    </r>
    <r>
      <rPr>
        <sz val="11"/>
        <color theme="1"/>
        <rFont val="Arial"/>
        <family val="2"/>
      </rPr>
      <t xml:space="preserve"> No imformation of lease payment was shown in financial statement.</t>
    </r>
    <phoneticPr fontId="1" type="noConversion"/>
  </si>
  <si>
    <t>Interest coverage ratio increased from 2018 to 2020, which also indicates stronger solvency and greater assurance that Tesla can serve its debt.</t>
    <phoneticPr fontId="1" type="noConversion"/>
  </si>
  <si>
    <t>Return on sales</t>
    <phoneticPr fontId="1" type="noConversion"/>
  </si>
  <si>
    <t>Gross profit margin</t>
    <phoneticPr fontId="1" type="noConversion"/>
  </si>
  <si>
    <t>Operating profit margin</t>
    <phoneticPr fontId="1" type="noConversion"/>
  </si>
  <si>
    <t>Pretax margin</t>
    <phoneticPr fontId="1" type="noConversion"/>
  </si>
  <si>
    <t>Net profit margin</t>
    <phoneticPr fontId="1" type="noConversion"/>
  </si>
  <si>
    <t>Return on Investment</t>
    <phoneticPr fontId="1" type="noConversion"/>
  </si>
  <si>
    <t>Operatign ROA</t>
    <phoneticPr fontId="1" type="noConversion"/>
  </si>
  <si>
    <t>ROA</t>
    <phoneticPr fontId="1" type="noConversion"/>
  </si>
  <si>
    <t>Return on total capital</t>
    <phoneticPr fontId="1" type="noConversion"/>
  </si>
  <si>
    <t>ROE</t>
    <phoneticPr fontId="1" type="noConversion"/>
  </si>
  <si>
    <t>Operatign ROA = Operating Income / Average Total Assets</t>
    <phoneticPr fontId="1" type="noConversion"/>
  </si>
  <si>
    <t>ROA = Net Income / Average Total Assets</t>
    <phoneticPr fontId="1" type="noConversion"/>
  </si>
  <si>
    <t>ROE = Net Income / Average Total Equity</t>
    <phoneticPr fontId="1" type="noConversion"/>
  </si>
  <si>
    <t>Return on Common Equity = (Net Income - Preferred Dividends) / Average Common Equity</t>
    <phoneticPr fontId="1" type="noConversion"/>
  </si>
  <si>
    <t>Return on Total Capital = EBIT / Average Short- and Long-term Debt and Equity</t>
    <phoneticPr fontId="1" type="noConversion"/>
  </si>
  <si>
    <t>Net Profit Margin = Net Income / Revenue</t>
    <phoneticPr fontId="1" type="noConversion"/>
  </si>
  <si>
    <t>Pretax Margin = EBT (earning before tax but after interest) / Revenue</t>
    <phoneticPr fontId="1" type="noConversion"/>
  </si>
  <si>
    <t>Operating Profit Margin = Operating Income / Revenue</t>
    <phoneticPr fontId="1" type="noConversion"/>
  </si>
  <si>
    <t>Gross Profit Margin = Gross Profit / Revenue</t>
    <phoneticPr fontId="1" type="noConversion"/>
  </si>
  <si>
    <t>Income Before Tax (EBT)</t>
    <phoneticPr fontId="1" type="noConversion"/>
  </si>
  <si>
    <t>Operating Income or Loss (EBIT)</t>
    <phoneticPr fontId="1" type="noConversion"/>
  </si>
  <si>
    <r>
      <t>Payables Turnover = Purchases</t>
    </r>
    <r>
      <rPr>
        <vertAlign val="superscript"/>
        <sz val="11"/>
        <rFont val="Arial"/>
        <family val="2"/>
      </rPr>
      <t>c</t>
    </r>
    <r>
      <rPr>
        <sz val="11"/>
        <rFont val="Arial"/>
        <family val="2"/>
      </rPr>
      <t xml:space="preserve"> / Average Trade Payables</t>
    </r>
    <phoneticPr fontId="1" type="noConversion"/>
  </si>
  <si>
    <r>
      <t xml:space="preserve">* </t>
    </r>
    <r>
      <rPr>
        <vertAlign val="superscript"/>
        <sz val="11"/>
        <color theme="1"/>
        <rFont val="Arial"/>
        <family val="2"/>
      </rPr>
      <t>c</t>
    </r>
    <r>
      <rPr>
        <sz val="11"/>
        <color theme="1"/>
        <rFont val="Arial"/>
        <family val="2"/>
      </rPr>
      <t>Purchases = Ending Inventory - Beginning Inventory + COGS</t>
    </r>
    <phoneticPr fontId="1" type="noConversion"/>
  </si>
  <si>
    <r>
      <t>Return on common equity</t>
    </r>
    <r>
      <rPr>
        <vertAlign val="superscript"/>
        <sz val="11"/>
        <color theme="1"/>
        <rFont val="Arial"/>
        <family val="2"/>
      </rPr>
      <t>a</t>
    </r>
    <phoneticPr fontId="1" type="noConversion"/>
  </si>
  <si>
    <r>
      <t xml:space="preserve">* </t>
    </r>
    <r>
      <rPr>
        <vertAlign val="superscript"/>
        <sz val="11"/>
        <color theme="1"/>
        <rFont val="Arial"/>
        <family val="2"/>
      </rPr>
      <t>a</t>
    </r>
    <r>
      <rPr>
        <sz val="11"/>
        <color theme="1"/>
        <rFont val="Arial"/>
        <family val="2"/>
      </rPr>
      <t>No data found for Preferred Dividends.</t>
    </r>
    <phoneticPr fontId="1" type="noConversion"/>
  </si>
  <si>
    <t>Profitability Ratios of Tesla, Inc. (TSLA)</t>
    <phoneticPr fontId="1" type="noConversion"/>
  </si>
  <si>
    <t>The profitability of Tesla becomes better after 2019.</t>
    <phoneticPr fontId="1" type="noConversion"/>
  </si>
  <si>
    <t>Selected Valuation Ratios of Tesla, Inc. (TSLA)</t>
    <phoneticPr fontId="1" type="noConversion"/>
  </si>
  <si>
    <t>Valuation Ratios</t>
    <phoneticPr fontId="1" type="noConversion"/>
  </si>
  <si>
    <t>Dupont Analysis of Tesla, Inc. (TSLA), 2020</t>
    <phoneticPr fontId="1" type="noConversion"/>
  </si>
  <si>
    <t>* Net Income was positive starting from 2020. Before 2020, Net Income of Tesla were all negative.</t>
    <phoneticPr fontId="1" type="noConversion"/>
  </si>
  <si>
    <t>P/E</t>
    <phoneticPr fontId="1" type="noConversion"/>
  </si>
  <si>
    <t>P/CF</t>
    <phoneticPr fontId="1" type="noConversion"/>
  </si>
  <si>
    <t>P/S</t>
    <phoneticPr fontId="1" type="noConversion"/>
  </si>
  <si>
    <t>P/BV</t>
    <phoneticPr fontId="1" type="noConversion"/>
  </si>
  <si>
    <t>P/E = Price per Share / Earning per Share</t>
    <phoneticPr fontId="1" type="noConversion"/>
  </si>
  <si>
    <t>P/CF = Price per Share / Cash Flow per Share</t>
    <phoneticPr fontId="1" type="noConversion"/>
  </si>
  <si>
    <t>P/S = Price per Share / Sales per Share</t>
    <phoneticPr fontId="1" type="noConversion"/>
  </si>
  <si>
    <t>P/BV = Price per Share / Book Value per Share</t>
    <phoneticPr fontId="1" type="noConversion"/>
  </si>
  <si>
    <t>Price per Share (USD)</t>
    <phoneticPr fontId="1" type="noConversion"/>
  </si>
  <si>
    <t>Earning per Share</t>
    <phoneticPr fontId="1" type="noConversion"/>
  </si>
  <si>
    <t>Cash Flow per Share = Cash Flow from Operations / Weighted Average Number of Shares Outstanding</t>
    <phoneticPr fontId="1" type="noConversion"/>
  </si>
  <si>
    <t>Sales per Share</t>
    <phoneticPr fontId="1" type="noConversion"/>
  </si>
  <si>
    <t>Book Value per Share</t>
    <phoneticPr fontId="1" type="noConversion"/>
  </si>
  <si>
    <r>
      <t>Investors should be more cautious. We can see that the EPS is low and P/E is very high for Tesla, Inc</t>
    </r>
    <r>
      <rPr>
        <sz val="11"/>
        <color theme="1"/>
        <rFont val="宋体"/>
        <family val="2"/>
        <charset val="134"/>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</si>
</sst>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00_ "/>
    <numFmt numFmtId="178" formatCode="yyyy\-mm\-dd;@"/>
    <numFmt numFmtId="179" formatCode="#,##0.0000_);[Red]\(#,##0.0000\)"/>
    <numFmt numFmtId="180" formatCode="0.0000_);[Red]\(0.0000\)"/>
    <numFmt numFmtId="181" formatCode="0.0000_ "/>
  </numFmts>
  <fonts count="18" x14ac:knownFonts="1">
    <font>
      <sz val="11"/>
      <color theme="1"/>
      <name val="宋体"/>
      <family val="2"/>
      <scheme val="minor"/>
    </font>
    <font>
      <sz val="9"/>
      <name val="宋体"/>
      <family val="3"/>
      <charset val="134"/>
      <scheme val="minor"/>
    </font>
    <font>
      <sz val="9"/>
      <color indexed="81"/>
      <name val="Tahoma"/>
      <family val="2"/>
    </font>
    <font>
      <b/>
      <sz val="9"/>
      <color indexed="81"/>
      <name val="Tahoma"/>
      <family val="2"/>
    </font>
    <font>
      <b/>
      <sz val="16"/>
      <color theme="1"/>
      <name val="Arial"/>
      <family val="2"/>
    </font>
    <font>
      <b/>
      <sz val="11"/>
      <name val="Arial"/>
      <family val="2"/>
    </font>
    <font>
      <sz val="11"/>
      <color theme="1"/>
      <name val="Arial"/>
      <family val="2"/>
    </font>
    <font>
      <sz val="10"/>
      <color rgb="FF000000"/>
      <name val="Arial"/>
      <family val="2"/>
    </font>
    <font>
      <sz val="11"/>
      <color rgb="FF000000"/>
      <name val="Arial"/>
      <family val="2"/>
    </font>
    <font>
      <b/>
      <sz val="11"/>
      <color rgb="FF000000"/>
      <name val="Arial"/>
      <family val="2"/>
    </font>
    <font>
      <b/>
      <sz val="11"/>
      <color rgb="FF232A31"/>
      <name val="Arial"/>
      <family val="2"/>
    </font>
    <font>
      <sz val="11"/>
      <name val="Arial"/>
      <family val="2"/>
    </font>
    <font>
      <b/>
      <sz val="11"/>
      <color theme="1"/>
      <name val="Arial"/>
      <family val="2"/>
    </font>
    <font>
      <vertAlign val="superscript"/>
      <sz val="11"/>
      <name val="Arial"/>
      <family val="2"/>
    </font>
    <font>
      <vertAlign val="superscript"/>
      <sz val="11"/>
      <color theme="1"/>
      <name val="Arial"/>
      <family val="2"/>
    </font>
    <font>
      <sz val="11"/>
      <color theme="1"/>
      <name val="宋体"/>
      <family val="2"/>
      <charset val="134"/>
    </font>
    <font>
      <b/>
      <sz val="22"/>
      <color theme="1"/>
      <name val="Arial"/>
      <family val="2"/>
    </font>
    <font>
      <i/>
      <sz val="9"/>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right style="thick">
        <color auto="1"/>
      </right>
      <top/>
      <bottom/>
      <diagonal/>
    </border>
    <border>
      <left/>
      <right style="thick">
        <color auto="1"/>
      </right>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auto="1"/>
      </left>
      <right/>
      <top style="thick">
        <color auto="1"/>
      </top>
      <bottom style="thick">
        <color auto="1"/>
      </bottom>
      <diagonal/>
    </border>
    <border>
      <left/>
      <right style="thin">
        <color auto="1"/>
      </right>
      <top/>
      <bottom/>
      <diagonal/>
    </border>
    <border>
      <left/>
      <right style="thin">
        <color auto="1"/>
      </right>
      <top/>
      <bottom style="thick">
        <color auto="1"/>
      </bottom>
      <diagonal/>
    </border>
    <border>
      <left style="thick">
        <color auto="1"/>
      </left>
      <right style="thin">
        <color auto="1"/>
      </right>
      <top style="thick">
        <color auto="1"/>
      </top>
      <bottom/>
      <diagonal/>
    </border>
    <border>
      <left/>
      <right/>
      <top/>
      <bottom style="medium">
        <color rgb="FFE0E4E9"/>
      </bottom>
      <diagonal/>
    </border>
    <border>
      <left style="thin">
        <color auto="1"/>
      </left>
      <right style="thin">
        <color auto="1"/>
      </right>
      <top/>
      <bottom style="medium">
        <color rgb="FFE0E4E9"/>
      </bottom>
      <diagonal/>
    </border>
    <border>
      <left style="thin">
        <color auto="1"/>
      </left>
      <right/>
      <top/>
      <bottom/>
      <diagonal/>
    </border>
    <border>
      <left style="thin">
        <color auto="1"/>
      </left>
      <right/>
      <top/>
      <bottom style="thick">
        <color auto="1"/>
      </bottom>
      <diagonal/>
    </border>
    <border>
      <left style="thin">
        <color auto="1"/>
      </left>
      <right style="thick">
        <color auto="1"/>
      </right>
      <top style="thick">
        <color auto="1"/>
      </top>
      <bottom/>
      <diagonal/>
    </border>
    <border>
      <left style="thin">
        <color auto="1"/>
      </left>
      <right/>
      <top/>
      <bottom style="medium">
        <color rgb="FFE0E4E9"/>
      </bottom>
      <diagonal/>
    </border>
    <border>
      <left style="thin">
        <color auto="1"/>
      </left>
      <right style="thin">
        <color auto="1"/>
      </right>
      <top style="medium">
        <color rgb="FFE0E4E9"/>
      </top>
      <bottom style="thick">
        <color auto="1"/>
      </bottom>
      <diagonal/>
    </border>
    <border>
      <left/>
      <right/>
      <top style="thick">
        <color auto="1"/>
      </top>
      <bottom/>
      <diagonal/>
    </border>
  </borders>
  <cellStyleXfs count="1">
    <xf numFmtId="0" fontId="0" fillId="0" borderId="0"/>
  </cellStyleXfs>
  <cellXfs count="146">
    <xf numFmtId="0" fontId="0" fillId="0" borderId="0" xfId="0"/>
    <xf numFmtId="177" fontId="6" fillId="0" borderId="9" xfId="0" applyNumberFormat="1" applyFont="1" applyBorder="1"/>
    <xf numFmtId="177" fontId="6" fillId="0" borderId="12" xfId="0" applyNumberFormat="1" applyFont="1" applyBorder="1"/>
    <xf numFmtId="0" fontId="4" fillId="0" borderId="6" xfId="0" applyFont="1" applyBorder="1" applyAlignment="1">
      <alignment horizontal="left" vertical="center"/>
    </xf>
    <xf numFmtId="0" fontId="5" fillId="0" borderId="16" xfId="0"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xf>
    <xf numFmtId="177" fontId="5" fillId="0" borderId="7" xfId="0" applyNumberFormat="1" applyFont="1" applyBorder="1" applyAlignment="1">
      <alignment horizontal="left" vertical="top"/>
    </xf>
    <xf numFmtId="177" fontId="5" fillId="0" borderId="10" xfId="0" applyNumberFormat="1" applyFont="1" applyBorder="1" applyAlignment="1">
      <alignment horizontal="left" vertical="top"/>
    </xf>
    <xf numFmtId="0" fontId="4" fillId="0" borderId="6" xfId="0" applyFont="1" applyBorder="1" applyAlignment="1">
      <alignment vertical="center"/>
    </xf>
    <xf numFmtId="177" fontId="5" fillId="0" borderId="16" xfId="0" applyNumberFormat="1" applyFont="1" applyBorder="1" applyAlignment="1">
      <alignment vertical="top"/>
    </xf>
    <xf numFmtId="177" fontId="5" fillId="0" borderId="7" xfId="0" applyNumberFormat="1" applyFont="1" applyBorder="1" applyAlignment="1">
      <alignment vertical="top"/>
    </xf>
    <xf numFmtId="177" fontId="5" fillId="0" borderId="10" xfId="0" applyNumberFormat="1" applyFont="1" applyBorder="1" applyAlignment="1">
      <alignment vertical="top"/>
    </xf>
    <xf numFmtId="0" fontId="6" fillId="0" borderId="0" xfId="0" applyFont="1"/>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3" fontId="7" fillId="0" borderId="17" xfId="0" applyNumberFormat="1" applyFont="1" applyBorder="1" applyAlignment="1">
      <alignment horizontal="center" vertical="center" wrapText="1"/>
    </xf>
    <xf numFmtId="0" fontId="8" fillId="0" borderId="7" xfId="0" applyFont="1" applyBorder="1" applyAlignment="1">
      <alignment horizontal="left" vertical="center"/>
    </xf>
    <xf numFmtId="0" fontId="9" fillId="0" borderId="7" xfId="0" applyFont="1" applyBorder="1" applyAlignment="1">
      <alignment horizontal="left" vertical="center"/>
    </xf>
    <xf numFmtId="0" fontId="9" fillId="0" borderId="10" xfId="0" applyFont="1" applyBorder="1" applyAlignment="1">
      <alignment horizontal="left" vertical="center"/>
    </xf>
    <xf numFmtId="0" fontId="8" fillId="0" borderId="10" xfId="0" applyFont="1" applyBorder="1" applyAlignment="1">
      <alignment horizontal="left" vertical="center"/>
    </xf>
    <xf numFmtId="0" fontId="8" fillId="2" borderId="7" xfId="0" applyFont="1" applyFill="1" applyBorder="1" applyAlignment="1">
      <alignment horizontal="left" vertical="center"/>
    </xf>
    <xf numFmtId="0" fontId="11" fillId="0" borderId="0" xfId="0" applyFont="1" applyFill="1" applyBorder="1" applyAlignment="1">
      <alignment horizontal="left" vertical="center"/>
    </xf>
    <xf numFmtId="178" fontId="5" fillId="0" borderId="5" xfId="0" applyNumberFormat="1" applyFont="1" applyBorder="1" applyAlignment="1">
      <alignment horizontal="right" vertical="center"/>
    </xf>
    <xf numFmtId="178" fontId="5" fillId="0" borderId="3" xfId="0" applyNumberFormat="1" applyFont="1" applyBorder="1" applyAlignment="1">
      <alignment horizontal="right" vertical="center"/>
    </xf>
    <xf numFmtId="40" fontId="6" fillId="0" borderId="8" xfId="0" applyNumberFormat="1" applyFont="1" applyBorder="1" applyAlignment="1">
      <alignment horizontal="right" vertical="center"/>
    </xf>
    <xf numFmtId="40" fontId="6" fillId="0" borderId="11" xfId="0" applyNumberFormat="1" applyFont="1" applyBorder="1" applyAlignment="1">
      <alignment horizontal="right" vertical="center"/>
    </xf>
    <xf numFmtId="14" fontId="10" fillId="0" borderId="3" xfId="0" applyNumberFormat="1" applyFont="1" applyBorder="1" applyAlignment="1">
      <alignment horizontal="right" vertical="center" wrapText="1"/>
    </xf>
    <xf numFmtId="40" fontId="9" fillId="0" borderId="18" xfId="0" applyNumberFormat="1" applyFont="1" applyBorder="1" applyAlignment="1">
      <alignment horizontal="right" vertical="center" wrapText="1"/>
    </xf>
    <xf numFmtId="40" fontId="8" fillId="0" borderId="18" xfId="0" applyNumberFormat="1" applyFont="1" applyBorder="1" applyAlignment="1">
      <alignment horizontal="right" vertical="center" wrapText="1"/>
    </xf>
    <xf numFmtId="40" fontId="8" fillId="0" borderId="11" xfId="0" applyNumberFormat="1" applyFont="1" applyBorder="1" applyAlignment="1">
      <alignment horizontal="right" vertical="center" wrapText="1"/>
    </xf>
    <xf numFmtId="40" fontId="6" fillId="0" borderId="14" xfId="0" applyNumberFormat="1" applyFont="1" applyBorder="1" applyAlignment="1">
      <alignment horizontal="right"/>
    </xf>
    <xf numFmtId="40" fontId="6" fillId="0" borderId="8" xfId="0" applyNumberFormat="1" applyFont="1" applyBorder="1" applyAlignment="1">
      <alignment horizontal="right"/>
    </xf>
    <xf numFmtId="40" fontId="6" fillId="0" borderId="15" xfId="0" applyNumberFormat="1" applyFont="1" applyBorder="1" applyAlignment="1">
      <alignment horizontal="right"/>
    </xf>
    <xf numFmtId="40" fontId="6" fillId="0" borderId="11" xfId="0" applyNumberFormat="1" applyFont="1" applyBorder="1" applyAlignment="1">
      <alignment horizontal="right"/>
    </xf>
    <xf numFmtId="40" fontId="9" fillId="0" borderId="11" xfId="0" applyNumberFormat="1" applyFont="1" applyBorder="1" applyAlignment="1">
      <alignment horizontal="right" vertical="center" wrapText="1"/>
    </xf>
    <xf numFmtId="0" fontId="9" fillId="2" borderId="7" xfId="0" applyFont="1" applyFill="1" applyBorder="1" applyAlignment="1">
      <alignment horizontal="left" vertical="center"/>
    </xf>
    <xf numFmtId="178" fontId="5" fillId="0" borderId="13" xfId="0" applyNumberFormat="1" applyFont="1" applyBorder="1" applyAlignment="1">
      <alignment horizontal="right" vertical="center"/>
    </xf>
    <xf numFmtId="40" fontId="6" fillId="0" borderId="19" xfId="0" applyNumberFormat="1" applyFont="1" applyBorder="1" applyAlignment="1">
      <alignment horizontal="right"/>
    </xf>
    <xf numFmtId="40" fontId="6" fillId="0" borderId="20" xfId="0" applyNumberFormat="1" applyFont="1" applyBorder="1" applyAlignment="1">
      <alignment horizontal="right"/>
    </xf>
    <xf numFmtId="179" fontId="6" fillId="0" borderId="8" xfId="0" applyNumberFormat="1" applyFont="1" applyBorder="1" applyAlignment="1">
      <alignment horizontal="right"/>
    </xf>
    <xf numFmtId="179" fontId="6" fillId="0" borderId="11" xfId="0" applyNumberFormat="1" applyFont="1" applyBorder="1" applyAlignment="1">
      <alignment horizontal="right"/>
    </xf>
    <xf numFmtId="0" fontId="8" fillId="3" borderId="7" xfId="0" applyFont="1" applyFill="1" applyBorder="1" applyAlignment="1">
      <alignment horizontal="left" vertical="center"/>
    </xf>
    <xf numFmtId="0" fontId="9" fillId="2" borderId="10" xfId="0" applyFont="1" applyFill="1" applyBorder="1" applyAlignment="1">
      <alignment horizontal="left" vertical="center"/>
    </xf>
    <xf numFmtId="0" fontId="8" fillId="0" borderId="7" xfId="0" applyFont="1" applyBorder="1" applyAlignment="1">
      <alignment horizontal="left" vertical="center" indent="1"/>
    </xf>
    <xf numFmtId="0" fontId="9" fillId="0" borderId="7" xfId="0" applyFont="1" applyBorder="1" applyAlignment="1">
      <alignment horizontal="left" vertical="center" indent="1"/>
    </xf>
    <xf numFmtId="0" fontId="8" fillId="0" borderId="7" xfId="0" applyFont="1" applyBorder="1" applyAlignment="1">
      <alignment horizontal="left" vertical="center" indent="2"/>
    </xf>
    <xf numFmtId="0" fontId="9" fillId="0" borderId="7" xfId="0" applyFont="1" applyFill="1" applyBorder="1" applyAlignment="1">
      <alignment horizontal="left" vertical="center"/>
    </xf>
    <xf numFmtId="0" fontId="12" fillId="0" borderId="4" xfId="0" applyFont="1" applyBorder="1" applyAlignment="1">
      <alignment horizontal="right" vertical="center"/>
    </xf>
    <xf numFmtId="0" fontId="10" fillId="4" borderId="3" xfId="0" applyFont="1" applyFill="1" applyBorder="1" applyAlignment="1">
      <alignment horizontal="right" vertical="center" wrapText="1"/>
    </xf>
    <xf numFmtId="40" fontId="9" fillId="4" borderId="18" xfId="0" applyNumberFormat="1" applyFont="1" applyFill="1" applyBorder="1" applyAlignment="1">
      <alignment horizontal="right" vertical="center" wrapText="1"/>
    </xf>
    <xf numFmtId="40" fontId="8" fillId="4" borderId="18" xfId="0" applyNumberFormat="1" applyFont="1" applyFill="1" applyBorder="1" applyAlignment="1">
      <alignment horizontal="right" vertical="center" wrapText="1"/>
    </xf>
    <xf numFmtId="40" fontId="8" fillId="4" borderId="11" xfId="0" applyNumberFormat="1" applyFont="1" applyFill="1" applyBorder="1" applyAlignment="1">
      <alignment horizontal="right" vertical="center" wrapText="1"/>
    </xf>
    <xf numFmtId="178" fontId="5" fillId="4" borderId="5" xfId="0" applyNumberFormat="1" applyFont="1" applyFill="1" applyBorder="1" applyAlignment="1">
      <alignment horizontal="right" vertical="center"/>
    </xf>
    <xf numFmtId="40" fontId="6" fillId="4" borderId="14" xfId="0" applyNumberFormat="1" applyFont="1" applyFill="1" applyBorder="1" applyAlignment="1">
      <alignment horizontal="right" vertical="center"/>
    </xf>
    <xf numFmtId="40" fontId="6" fillId="4" borderId="15" xfId="0" applyNumberFormat="1" applyFont="1" applyFill="1" applyBorder="1" applyAlignment="1">
      <alignment horizontal="right" vertical="center"/>
    </xf>
    <xf numFmtId="10" fontId="6" fillId="4" borderId="14" xfId="0" applyNumberFormat="1" applyFont="1" applyFill="1" applyBorder="1" applyAlignment="1">
      <alignment horizontal="right" vertical="center"/>
    </xf>
    <xf numFmtId="10" fontId="6" fillId="0" borderId="8" xfId="0" applyNumberFormat="1" applyFont="1" applyBorder="1" applyAlignment="1">
      <alignment horizontal="right" vertical="center"/>
    </xf>
    <xf numFmtId="10" fontId="6" fillId="0" borderId="19" xfId="0" applyNumberFormat="1" applyFont="1" applyBorder="1" applyAlignment="1">
      <alignment horizontal="right" vertical="center"/>
    </xf>
    <xf numFmtId="10" fontId="6" fillId="4" borderId="11" xfId="0" applyNumberFormat="1" applyFont="1" applyFill="1" applyBorder="1" applyAlignment="1">
      <alignment horizontal="right" vertical="center"/>
    </xf>
    <xf numFmtId="10" fontId="6" fillId="0" borderId="11" xfId="0" applyNumberFormat="1" applyFont="1" applyBorder="1" applyAlignment="1">
      <alignment horizontal="right" vertical="center"/>
    </xf>
    <xf numFmtId="40" fontId="6" fillId="0" borderId="19" xfId="0" applyNumberFormat="1" applyFont="1" applyBorder="1" applyAlignment="1">
      <alignment horizontal="right" vertical="center"/>
    </xf>
    <xf numFmtId="40" fontId="6" fillId="0" borderId="20" xfId="0" applyNumberFormat="1" applyFont="1" applyBorder="1" applyAlignment="1">
      <alignment horizontal="right" vertical="center"/>
    </xf>
    <xf numFmtId="176" fontId="5" fillId="0" borderId="4" xfId="0" applyNumberFormat="1" applyFont="1" applyBorder="1" applyAlignment="1">
      <alignment horizontal="center" vertical="top"/>
    </xf>
    <xf numFmtId="10" fontId="9" fillId="4" borderId="18" xfId="0" applyNumberFormat="1" applyFont="1" applyFill="1" applyBorder="1" applyAlignment="1">
      <alignment horizontal="right" vertical="center" wrapText="1"/>
    </xf>
    <xf numFmtId="10" fontId="9" fillId="4" borderId="11" xfId="0" applyNumberFormat="1" applyFont="1" applyFill="1" applyBorder="1" applyAlignment="1">
      <alignment horizontal="right" vertical="center" wrapText="1"/>
    </xf>
    <xf numFmtId="14" fontId="10" fillId="0" borderId="13" xfId="0" applyNumberFormat="1" applyFont="1" applyBorder="1" applyAlignment="1">
      <alignment horizontal="right" vertical="center" wrapText="1"/>
    </xf>
    <xf numFmtId="40" fontId="9" fillId="0" borderId="22" xfId="0" applyNumberFormat="1" applyFont="1" applyBorder="1" applyAlignment="1">
      <alignment horizontal="right" vertical="center" wrapText="1"/>
    </xf>
    <xf numFmtId="40" fontId="8" fillId="0" borderId="22" xfId="0" applyNumberFormat="1" applyFont="1" applyBorder="1" applyAlignment="1">
      <alignment horizontal="right" vertical="center" wrapText="1"/>
    </xf>
    <xf numFmtId="40" fontId="8" fillId="0" borderId="20" xfId="0" applyNumberFormat="1" applyFont="1" applyBorder="1" applyAlignment="1">
      <alignment horizontal="right" vertical="center" wrapText="1"/>
    </xf>
    <xf numFmtId="0" fontId="6" fillId="0" borderId="21" xfId="0" applyFont="1" applyBorder="1"/>
    <xf numFmtId="40" fontId="6" fillId="4" borderId="8" xfId="0" applyNumberFormat="1" applyFont="1" applyFill="1" applyBorder="1" applyAlignment="1">
      <alignment horizontal="right"/>
    </xf>
    <xf numFmtId="0" fontId="6" fillId="0" borderId="1" xfId="0" applyFont="1" applyBorder="1"/>
    <xf numFmtId="0" fontId="6" fillId="0" borderId="2" xfId="0" applyFont="1" applyBorder="1"/>
    <xf numFmtId="0" fontId="5" fillId="0" borderId="0" xfId="0" applyFont="1" applyBorder="1" applyAlignment="1">
      <alignment horizontal="center" vertical="top"/>
    </xf>
    <xf numFmtId="176" fontId="6" fillId="0" borderId="9" xfId="0" applyNumberFormat="1" applyFont="1" applyBorder="1"/>
    <xf numFmtId="176" fontId="6" fillId="0" borderId="12" xfId="0" applyNumberFormat="1" applyFont="1" applyBorder="1"/>
    <xf numFmtId="176" fontId="6" fillId="0" borderId="0" xfId="0" applyNumberFormat="1" applyFont="1"/>
    <xf numFmtId="40" fontId="6" fillId="0" borderId="0" xfId="0" applyNumberFormat="1" applyFont="1"/>
    <xf numFmtId="177" fontId="6" fillId="0" borderId="0" xfId="0" applyNumberFormat="1" applyFont="1"/>
    <xf numFmtId="0" fontId="6" fillId="0" borderId="9" xfId="0" applyFont="1" applyBorder="1" applyAlignment="1">
      <alignment horizontal="right"/>
    </xf>
    <xf numFmtId="0" fontId="6" fillId="0" borderId="12" xfId="0" applyFont="1" applyBorder="1" applyAlignment="1">
      <alignment horizontal="right"/>
    </xf>
    <xf numFmtId="10" fontId="6" fillId="0" borderId="14" xfId="0" applyNumberFormat="1" applyFont="1" applyBorder="1" applyAlignment="1">
      <alignment horizontal="right"/>
    </xf>
    <xf numFmtId="10" fontId="6" fillId="0" borderId="8" xfId="0" applyNumberFormat="1" applyFont="1" applyBorder="1" applyAlignment="1">
      <alignment horizontal="right"/>
    </xf>
    <xf numFmtId="10" fontId="6" fillId="0" borderId="11" xfId="0" applyNumberFormat="1" applyFont="1" applyBorder="1" applyAlignment="1">
      <alignment horizontal="right"/>
    </xf>
    <xf numFmtId="10" fontId="6" fillId="0" borderId="15" xfId="0" applyNumberFormat="1" applyFont="1" applyBorder="1" applyAlignment="1">
      <alignment horizontal="right"/>
    </xf>
    <xf numFmtId="10" fontId="8" fillId="0" borderId="18" xfId="0" applyNumberFormat="1" applyFont="1" applyBorder="1" applyAlignment="1">
      <alignment horizontal="right" vertical="center" wrapText="1"/>
    </xf>
    <xf numFmtId="10" fontId="9" fillId="0" borderId="18" xfId="0" applyNumberFormat="1" applyFont="1" applyBorder="1" applyAlignment="1">
      <alignment horizontal="right" vertical="center" wrapText="1"/>
    </xf>
    <xf numFmtId="40" fontId="9" fillId="0" borderId="20" xfId="0" applyNumberFormat="1" applyFont="1" applyBorder="1" applyAlignment="1">
      <alignment horizontal="right" vertical="center" wrapText="1"/>
    </xf>
    <xf numFmtId="10" fontId="6" fillId="0" borderId="19" xfId="0" applyNumberFormat="1" applyFont="1" applyBorder="1" applyAlignment="1">
      <alignment horizontal="right"/>
    </xf>
    <xf numFmtId="10" fontId="8" fillId="0" borderId="22" xfId="0" applyNumberFormat="1" applyFont="1" applyBorder="1" applyAlignment="1">
      <alignment horizontal="right" vertical="center" wrapText="1"/>
    </xf>
    <xf numFmtId="10" fontId="9" fillId="0" borderId="22" xfId="0" applyNumberFormat="1" applyFont="1" applyBorder="1" applyAlignment="1">
      <alignment horizontal="right" vertical="center" wrapText="1"/>
    </xf>
    <xf numFmtId="10" fontId="9" fillId="0" borderId="23" xfId="0" applyNumberFormat="1" applyFont="1" applyBorder="1" applyAlignment="1">
      <alignment horizontal="right" vertical="center" wrapText="1"/>
    </xf>
    <xf numFmtId="40" fontId="6" fillId="0" borderId="0" xfId="0" applyNumberFormat="1" applyFont="1" applyBorder="1" applyAlignment="1">
      <alignment horizontal="right" vertical="center"/>
    </xf>
    <xf numFmtId="176" fontId="6" fillId="0" borderId="0" xfId="0" applyNumberFormat="1" applyFont="1" applyBorder="1"/>
    <xf numFmtId="40" fontId="6" fillId="4" borderId="14" xfId="0" applyNumberFormat="1" applyFont="1" applyFill="1" applyBorder="1" applyAlignment="1">
      <alignment horizontal="right"/>
    </xf>
    <xf numFmtId="40" fontId="6" fillId="4" borderId="15" xfId="0" applyNumberFormat="1" applyFont="1" applyFill="1" applyBorder="1" applyAlignment="1">
      <alignment horizontal="right"/>
    </xf>
    <xf numFmtId="10" fontId="6" fillId="4" borderId="14" xfId="0" applyNumberFormat="1" applyFont="1" applyFill="1" applyBorder="1" applyAlignment="1">
      <alignment horizontal="right"/>
    </xf>
    <xf numFmtId="10" fontId="6" fillId="4" borderId="0" xfId="0" applyNumberFormat="1" applyFont="1" applyFill="1" applyBorder="1" applyAlignment="1">
      <alignment horizontal="right"/>
    </xf>
    <xf numFmtId="10" fontId="6" fillId="4" borderId="11" xfId="0" applyNumberFormat="1" applyFont="1" applyFill="1" applyBorder="1" applyAlignment="1">
      <alignment horizontal="right"/>
    </xf>
    <xf numFmtId="10" fontId="6" fillId="4" borderId="15" xfId="0" applyNumberFormat="1" applyFont="1" applyFill="1" applyBorder="1" applyAlignment="1">
      <alignment horizontal="right"/>
    </xf>
    <xf numFmtId="40" fontId="9" fillId="4" borderId="11" xfId="0" applyNumberFormat="1" applyFont="1" applyFill="1" applyBorder="1" applyAlignment="1">
      <alignment horizontal="right" vertical="center" wrapText="1"/>
    </xf>
    <xf numFmtId="10" fontId="8" fillId="4" borderId="18" xfId="0" applyNumberFormat="1" applyFont="1" applyFill="1" applyBorder="1" applyAlignment="1">
      <alignment horizontal="right" vertical="center" wrapText="1"/>
    </xf>
    <xf numFmtId="10" fontId="8" fillId="0" borderId="18" xfId="0" applyNumberFormat="1" applyFont="1" applyFill="1" applyBorder="1" applyAlignment="1">
      <alignment horizontal="right" vertical="center" wrapText="1"/>
    </xf>
    <xf numFmtId="10" fontId="9" fillId="0" borderId="18" xfId="0" applyNumberFormat="1" applyFont="1" applyFill="1" applyBorder="1" applyAlignment="1">
      <alignment horizontal="right" vertical="center" wrapText="1"/>
    </xf>
    <xf numFmtId="10" fontId="9" fillId="0" borderId="11" xfId="0" applyNumberFormat="1" applyFont="1" applyFill="1" applyBorder="1" applyAlignment="1">
      <alignment horizontal="right" vertical="center" wrapText="1"/>
    </xf>
    <xf numFmtId="10" fontId="8" fillId="0" borderId="22" xfId="0" applyNumberFormat="1" applyFont="1" applyFill="1" applyBorder="1" applyAlignment="1">
      <alignment horizontal="right" vertical="center" wrapText="1"/>
    </xf>
    <xf numFmtId="10" fontId="8" fillId="4" borderId="23" xfId="0" applyNumberFormat="1" applyFont="1" applyFill="1" applyBorder="1" applyAlignment="1">
      <alignment horizontal="right" vertical="center" wrapText="1"/>
    </xf>
    <xf numFmtId="10" fontId="8" fillId="0" borderId="23" xfId="0" applyNumberFormat="1" applyFont="1" applyFill="1" applyBorder="1" applyAlignment="1">
      <alignment horizontal="right" vertical="center" wrapText="1"/>
    </xf>
    <xf numFmtId="0" fontId="6" fillId="0" borderId="24" xfId="0" applyFont="1" applyBorder="1"/>
    <xf numFmtId="0" fontId="6" fillId="0" borderId="0" xfId="0" applyFont="1" applyBorder="1"/>
    <xf numFmtId="0" fontId="6" fillId="0" borderId="7" xfId="0" applyFont="1" applyBorder="1"/>
    <xf numFmtId="0" fontId="6" fillId="0" borderId="10" xfId="0" applyFont="1" applyBorder="1"/>
    <xf numFmtId="0" fontId="6" fillId="0" borderId="9" xfId="0" applyFont="1" applyBorder="1" applyAlignment="1">
      <alignment horizontal="right" vertical="center"/>
    </xf>
    <xf numFmtId="0" fontId="6" fillId="0" borderId="12" xfId="0" applyFont="1" applyBorder="1" applyAlignment="1">
      <alignment horizontal="right" vertical="center"/>
    </xf>
    <xf numFmtId="0" fontId="12" fillId="0" borderId="7" xfId="0" applyFont="1" applyBorder="1" applyAlignment="1">
      <alignment horizontal="left" vertical="center"/>
    </xf>
    <xf numFmtId="0" fontId="12" fillId="0" borderId="9" xfId="0" applyFont="1" applyBorder="1" applyAlignment="1">
      <alignment horizontal="right" vertical="center"/>
    </xf>
    <xf numFmtId="0" fontId="12" fillId="0" borderId="7" xfId="0" applyFont="1" applyBorder="1"/>
    <xf numFmtId="178" fontId="10" fillId="0" borderId="3" xfId="0" applyNumberFormat="1" applyFont="1" applyBorder="1" applyAlignment="1">
      <alignment horizontal="right" vertical="center" wrapText="1"/>
    </xf>
    <xf numFmtId="0" fontId="8" fillId="0" borderId="0" xfId="0" applyFont="1" applyBorder="1" applyAlignment="1">
      <alignment horizontal="left" vertical="center"/>
    </xf>
    <xf numFmtId="0" fontId="11" fillId="0" borderId="16" xfId="0" applyFont="1" applyBorder="1" applyAlignment="1">
      <alignment horizontal="left" vertical="center"/>
    </xf>
    <xf numFmtId="0" fontId="11" fillId="0" borderId="7" xfId="0" applyFont="1" applyBorder="1" applyAlignment="1">
      <alignment horizontal="left" vertical="center"/>
    </xf>
    <xf numFmtId="0" fontId="11" fillId="0" borderId="10" xfId="0" applyFont="1" applyBorder="1" applyAlignment="1">
      <alignment horizontal="left" vertical="center"/>
    </xf>
    <xf numFmtId="0" fontId="11" fillId="0" borderId="0" xfId="0" applyFont="1" applyBorder="1" applyAlignment="1">
      <alignment horizontal="left" vertical="center"/>
    </xf>
    <xf numFmtId="178" fontId="4" fillId="0" borderId="6" xfId="0" applyNumberFormat="1" applyFont="1" applyBorder="1" applyAlignment="1">
      <alignment horizontal="left" vertical="center"/>
    </xf>
    <xf numFmtId="178" fontId="12" fillId="0" borderId="4" xfId="0" applyNumberFormat="1" applyFont="1" applyBorder="1" applyAlignment="1">
      <alignment horizontal="right" vertical="center"/>
    </xf>
    <xf numFmtId="0" fontId="6" fillId="0" borderId="0" xfId="0" applyFont="1" applyBorder="1" applyAlignment="1">
      <alignment horizontal="right" vertical="center"/>
    </xf>
    <xf numFmtId="180" fontId="6" fillId="0" borderId="8"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5" fillId="0" borderId="8" xfId="0" applyNumberFormat="1" applyFont="1" applyBorder="1" applyAlignment="1">
      <alignment horizontal="right" vertical="center"/>
    </xf>
    <xf numFmtId="180" fontId="6" fillId="0" borderId="0" xfId="0" applyNumberFormat="1" applyFont="1"/>
    <xf numFmtId="180" fontId="6" fillId="0" borderId="0" xfId="0" applyNumberFormat="1" applyFont="1" applyBorder="1"/>
    <xf numFmtId="180" fontId="8" fillId="0" borderId="0" xfId="0" applyNumberFormat="1" applyFont="1" applyBorder="1" applyAlignment="1">
      <alignment horizontal="right" vertical="center" wrapText="1"/>
    </xf>
    <xf numFmtId="0" fontId="8" fillId="0" borderId="0" xfId="0" applyFont="1" applyFill="1" applyBorder="1" applyAlignment="1">
      <alignment horizontal="left" vertical="center"/>
    </xf>
    <xf numFmtId="40" fontId="8" fillId="0" borderId="0" xfId="0" applyNumberFormat="1" applyFont="1" applyFill="1" applyBorder="1" applyAlignment="1">
      <alignment horizontal="right" vertical="center" wrapText="1"/>
    </xf>
    <xf numFmtId="180" fontId="6" fillId="0" borderId="8" xfId="0" applyNumberFormat="1" applyFont="1" applyBorder="1" applyAlignment="1">
      <alignment horizontal="right"/>
    </xf>
    <xf numFmtId="180" fontId="6" fillId="0" borderId="0" xfId="0" applyNumberFormat="1" applyFont="1" applyAlignment="1">
      <alignment horizontal="right"/>
    </xf>
    <xf numFmtId="180" fontId="6" fillId="0" borderId="11" xfId="0" applyNumberFormat="1" applyFont="1" applyBorder="1" applyAlignment="1">
      <alignment horizontal="right"/>
    </xf>
    <xf numFmtId="181" fontId="6" fillId="0" borderId="8" xfId="0" applyNumberFormat="1" applyFont="1" applyBorder="1"/>
    <xf numFmtId="181" fontId="6" fillId="0" borderId="11" xfId="0" applyNumberFormat="1" applyFont="1" applyBorder="1"/>
    <xf numFmtId="178" fontId="16" fillId="0" borderId="0" xfId="0" applyNumberFormat="1" applyFont="1" applyBorder="1" applyAlignment="1">
      <alignment horizontal="left" vertical="center"/>
    </xf>
    <xf numFmtId="0" fontId="7" fillId="0" borderId="0" xfId="0" applyFont="1"/>
    <xf numFmtId="0" fontId="17" fillId="0" borderId="0" xfId="0" applyFont="1"/>
    <xf numFmtId="40" fontId="6" fillId="0" borderId="0" xfId="0" applyNumberFormat="1"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3_2">
  <dgm:title val=""/>
  <dgm:desc val=""/>
  <dgm:catLst>
    <dgm:cat type="accent3" pri="11200"/>
  </dgm:catLst>
  <dgm:styleLbl name="node0">
    <dgm:fillClrLst meth="repeat">
      <a:schemeClr val="accent3"/>
    </dgm:fillClrLst>
    <dgm:linClrLst meth="repeat">
      <a:schemeClr val="lt1"/>
    </dgm:linClrLst>
    <dgm:effectClrLst/>
    <dgm:txLinClrLst/>
    <dgm:txFillClrLst/>
    <dgm:txEffectClrLst/>
  </dgm:styleLbl>
  <dgm:styleLbl name="node1">
    <dgm:fillClrLst meth="repeat">
      <a:schemeClr val="accent3"/>
    </dgm:fillClrLst>
    <dgm:linClrLst meth="repeat">
      <a:schemeClr val="lt1"/>
    </dgm:linClrLst>
    <dgm:effectClrLst/>
    <dgm:txLinClrLst/>
    <dgm:txFillClrLst/>
    <dgm:txEffectClrLst/>
  </dgm:styleLbl>
  <dgm:styleLbl name="alignNode1">
    <dgm:fillClrLst meth="repeat">
      <a:schemeClr val="accent3"/>
    </dgm:fillClrLst>
    <dgm:linClrLst meth="repeat">
      <a:schemeClr val="accent3"/>
    </dgm:linClrLst>
    <dgm:effectClrLst/>
    <dgm:txLinClrLst/>
    <dgm:txFillClrLst/>
    <dgm:txEffectClrLst/>
  </dgm:styleLbl>
  <dgm:styleLbl name="lnNode1">
    <dgm:fillClrLst meth="repeat">
      <a:schemeClr val="accent3"/>
    </dgm:fillClrLst>
    <dgm:linClrLst meth="repeat">
      <a:schemeClr val="lt1"/>
    </dgm:linClrLst>
    <dgm:effectClrLst/>
    <dgm:txLinClrLst/>
    <dgm:txFillClrLst/>
    <dgm:txEffectClrLst/>
  </dgm:styleLbl>
  <dgm:styleLbl name="vennNode1">
    <dgm:fillClrLst meth="repeat">
      <a:schemeClr val="accent3">
        <a:alpha val="50000"/>
      </a:schemeClr>
    </dgm:fillClrLst>
    <dgm:linClrLst meth="repeat">
      <a:schemeClr val="lt1"/>
    </dgm:linClrLst>
    <dgm:effectClrLst/>
    <dgm:txLinClrLst/>
    <dgm:txFillClrLst/>
    <dgm:txEffectClrLst/>
  </dgm:styleLbl>
  <dgm:styleLbl name="node2">
    <dgm:fillClrLst meth="repeat">
      <a:schemeClr val="accent3"/>
    </dgm:fillClrLst>
    <dgm:linClrLst meth="repeat">
      <a:schemeClr val="lt1"/>
    </dgm:linClrLst>
    <dgm:effectClrLst/>
    <dgm:txLinClrLst/>
    <dgm:txFillClrLst/>
    <dgm:txEffectClrLst/>
  </dgm:styleLbl>
  <dgm:styleLbl name="node3">
    <dgm:fillClrLst meth="repeat">
      <a:schemeClr val="accent3"/>
    </dgm:fillClrLst>
    <dgm:linClrLst meth="repeat">
      <a:schemeClr val="lt1"/>
    </dgm:linClrLst>
    <dgm:effectClrLst/>
    <dgm:txLinClrLst/>
    <dgm:txFillClrLst/>
    <dgm:txEffectClrLst/>
  </dgm:styleLbl>
  <dgm:styleLbl name="node4">
    <dgm:fillClrLst meth="repeat">
      <a:schemeClr val="accent3"/>
    </dgm:fillClrLst>
    <dgm:linClrLst meth="repeat">
      <a:schemeClr val="lt1"/>
    </dgm:linClrLst>
    <dgm:effectClrLst/>
    <dgm:txLinClrLst/>
    <dgm:txFillClrLst/>
    <dgm:txEffectClrLst/>
  </dgm:styleLbl>
  <dgm:styleLbl name="f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3">
        <a:tint val="60000"/>
      </a:schemeClr>
    </dgm:fillClrLst>
    <dgm:linClrLst meth="repeat">
      <a:schemeClr val="accent3">
        <a:tint val="60000"/>
      </a:schemeClr>
    </dgm:linClrLst>
    <dgm:effectClrLst/>
    <dgm:txLinClrLst/>
    <dgm:txFillClrLst/>
    <dgm:txEffectClrLst/>
  </dgm:styleLbl>
  <dgm:styleLbl name="fgSibTrans2D1">
    <dgm:fillClrLst meth="repeat">
      <a:schemeClr val="accent3">
        <a:tint val="60000"/>
      </a:schemeClr>
    </dgm:fillClrLst>
    <dgm:linClrLst meth="repeat">
      <a:schemeClr val="accent3">
        <a:tint val="60000"/>
      </a:schemeClr>
    </dgm:linClrLst>
    <dgm:effectClrLst/>
    <dgm:txLinClrLst/>
    <dgm:txFillClrLst/>
    <dgm:txEffectClrLst/>
  </dgm:styleLbl>
  <dgm:styleLbl name="bgSibTrans2D1">
    <dgm:fillClrLst meth="repeat">
      <a:schemeClr val="accent3">
        <a:tint val="60000"/>
      </a:schemeClr>
    </dgm:fillClrLst>
    <dgm:linClrLst meth="repeat">
      <a:schemeClr val="accent3">
        <a:tint val="60000"/>
      </a:schemeClr>
    </dgm:linClrLst>
    <dgm:effectClrLst/>
    <dgm:txLinClrLst/>
    <dgm:txFillClrLst/>
    <dgm:txEffectClrLst/>
  </dgm:styleLbl>
  <dgm:styleLbl name="sibTrans1D1">
    <dgm:fillClrLst meth="repeat">
      <a:schemeClr val="accent3"/>
    </dgm:fillClrLst>
    <dgm:linClrLst meth="repeat">
      <a:schemeClr val="accent3"/>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dgm:linClrLst>
    <dgm:effectClrLst/>
    <dgm:txLinClrLst/>
    <dgm:txFillClrLst/>
    <dgm:txEffectClrLst/>
  </dgm:styleLbl>
  <dgm:styleLbl name="asst1">
    <dgm:fillClrLst meth="repeat">
      <a:schemeClr val="accent3"/>
    </dgm:fillClrLst>
    <dgm:linClrLst meth="repeat">
      <a:schemeClr val="lt1"/>
    </dgm:linClrLst>
    <dgm:effectClrLst/>
    <dgm:txLinClrLst/>
    <dgm:txFillClrLst/>
    <dgm:txEffectClrLst/>
  </dgm:styleLbl>
  <dgm:styleLbl name="asst2">
    <dgm:fillClrLst meth="repeat">
      <a:schemeClr val="accent3"/>
    </dgm:fillClrLst>
    <dgm:linClrLst meth="repeat">
      <a:schemeClr val="lt1"/>
    </dgm:linClrLst>
    <dgm:effectClrLst/>
    <dgm:txLinClrLst/>
    <dgm:txFillClrLst/>
    <dgm:txEffectClrLst/>
  </dgm:styleLbl>
  <dgm:styleLbl name="asst3">
    <dgm:fillClrLst meth="repeat">
      <a:schemeClr val="accent3"/>
    </dgm:fillClrLst>
    <dgm:linClrLst meth="repeat">
      <a:schemeClr val="lt1"/>
    </dgm:linClrLst>
    <dgm:effectClrLst/>
    <dgm:txLinClrLst/>
    <dgm:txFillClrLst/>
    <dgm:txEffectClrLst/>
  </dgm:styleLbl>
  <dgm:styleLbl name="asst4">
    <dgm:fillClrLst meth="repeat">
      <a:schemeClr val="accent3"/>
    </dgm:fillClrLst>
    <dgm:linClrLst meth="repeat">
      <a:schemeClr val="lt1"/>
    </dgm:linClrLst>
    <dgm:effectClrLst/>
    <dgm:txLinClrLst/>
    <dgm:txFillClrLst/>
    <dgm:txEffectClrLst/>
  </dgm:styleLbl>
  <dgm:styleLbl name="parChTrans2D1">
    <dgm:fillClrLst meth="repeat">
      <a:schemeClr val="accent3">
        <a:tint val="60000"/>
      </a:schemeClr>
    </dgm:fillClrLst>
    <dgm:linClrLst meth="repeat">
      <a:schemeClr val="accent3">
        <a:tint val="60000"/>
      </a:schemeClr>
    </dgm:linClrLst>
    <dgm:effectClrLst/>
    <dgm:txLinClrLst/>
    <dgm:txFillClrLst meth="repeat">
      <a:schemeClr val="lt1"/>
    </dgm:txFillClrLst>
    <dgm:txEffectClrLst/>
  </dgm:styleLbl>
  <dgm:styleLbl name="parChTrans2D2">
    <dgm:fillClrLst meth="repeat">
      <a:schemeClr val="accent3"/>
    </dgm:fillClrLst>
    <dgm:linClrLst meth="repeat">
      <a:schemeClr val="accent3"/>
    </dgm:linClrLst>
    <dgm:effectClrLst/>
    <dgm:txLinClrLst/>
    <dgm:txFillClrLst meth="repeat">
      <a:schemeClr val="lt1"/>
    </dgm:txFillClrLst>
    <dgm:txEffectClrLst/>
  </dgm:styleLbl>
  <dgm:styleLbl name="parChTrans2D3">
    <dgm:fillClrLst meth="repeat">
      <a:schemeClr val="accent3"/>
    </dgm:fillClrLst>
    <dgm:linClrLst meth="repeat">
      <a:schemeClr val="accent3"/>
    </dgm:linClrLst>
    <dgm:effectClrLst/>
    <dgm:txLinClrLst/>
    <dgm:txFillClrLst meth="repeat">
      <a:schemeClr val="lt1"/>
    </dgm:txFillClrLst>
    <dgm:txEffectClrLst/>
  </dgm:styleLbl>
  <dgm:styleLbl name="parChTrans2D4">
    <dgm:fillClrLst meth="repeat">
      <a:schemeClr val="accent3"/>
    </dgm:fillClrLst>
    <dgm:linClrLst meth="repeat">
      <a:schemeClr val="accent3"/>
    </dgm:linClrLst>
    <dgm:effectClrLst/>
    <dgm:txLinClrLst/>
    <dgm:txFillClrLst meth="repeat">
      <a:schemeClr val="lt1"/>
    </dgm:txFillClrLst>
    <dgm:txEffectClrLst/>
  </dgm:styleLbl>
  <dgm:styleLbl name="parChTrans1D1">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2">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3">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parChTrans1D4">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3"/>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solidFgAcc1">
    <dgm:fillClrLst meth="repeat">
      <a:schemeClr val="lt1"/>
    </dgm:fillClrLst>
    <dgm:linClrLst meth="repeat">
      <a:schemeClr val="accent3"/>
    </dgm:linClrLst>
    <dgm:effectClrLst/>
    <dgm:txLinClrLst/>
    <dgm:txFillClrLst meth="repeat">
      <a:schemeClr val="dk1"/>
    </dgm:txFillClrLst>
    <dgm:txEffectClrLst/>
  </dgm:styleLbl>
  <dgm:styleLbl name="solidAlignAcc1">
    <dgm:fillClrLst meth="repeat">
      <a:schemeClr val="lt1"/>
    </dgm:fillClrLst>
    <dgm:linClrLst meth="repeat">
      <a:schemeClr val="accent3"/>
    </dgm:linClrLst>
    <dgm:effectClrLst/>
    <dgm:txLinClrLst/>
    <dgm:txFillClrLst meth="repeat">
      <a:schemeClr val="dk1"/>
    </dgm:txFillClrLst>
    <dgm:txEffectClrLst/>
  </dgm:styleLbl>
  <dgm:styleLbl name="solidBgAcc1">
    <dgm:fillClrLst meth="repeat">
      <a:schemeClr val="lt1"/>
    </dgm:fillClrLst>
    <dgm:linClrLst meth="repeat">
      <a:schemeClr val="accent3"/>
    </dgm:linClrLst>
    <dgm:effectClrLst/>
    <dgm:txLinClrLst/>
    <dgm:txFillClrLst meth="repeat">
      <a:schemeClr val="dk1"/>
    </dgm:txFillClrLst>
    <dgm:txEffectClrLst/>
  </dgm:styleLbl>
  <dgm:styleLbl name="f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align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b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accent3"/>
    </dgm:linClrLst>
    <dgm:effectClrLst/>
    <dgm:txLinClrLst/>
    <dgm:txFillClrLst meth="repeat">
      <a:schemeClr val="dk1"/>
    </dgm:txFillClrLst>
    <dgm:txEffectClrLst/>
  </dgm:styleLbl>
  <dgm:styleLbl name="dkBgShp">
    <dgm:fillClrLst meth="repeat">
      <a:schemeClr val="accent3">
        <a:shade val="80000"/>
      </a:schemeClr>
    </dgm:fillClrLst>
    <dgm:linClrLst meth="repeat">
      <a:schemeClr val="accent3"/>
    </dgm:linClrLst>
    <dgm:effectClrLst/>
    <dgm:txLinClrLst/>
    <dgm:txFillClrLst meth="repeat">
      <a:schemeClr val="lt1"/>
    </dgm:txFillClrLst>
    <dgm:txEffectClrLst/>
  </dgm:styleLbl>
  <dgm:styleLbl name="trBgShp">
    <dgm:fillClrLst meth="repeat">
      <a:schemeClr val="accent3">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CB48C30-1CA0-4E8E-ADDF-6F7378E7B2EB}" type="doc">
      <dgm:prSet loTypeId="urn:microsoft.com/office/officeart/2005/8/layout/hierarchy1" loCatId="hierarchy" qsTypeId="urn:microsoft.com/office/officeart/2005/8/quickstyle/simple5" qsCatId="simple" csTypeId="urn:microsoft.com/office/officeart/2005/8/colors/accent3_2" csCatId="accent3" phldr="1"/>
      <dgm:spPr/>
      <dgm:t>
        <a:bodyPr/>
        <a:lstStyle/>
        <a:p>
          <a:endParaRPr lang="zh-CN" altLang="en-US"/>
        </a:p>
      </dgm:t>
    </dgm:pt>
    <mc:AlternateContent xmlns:mc="http://schemas.openxmlformats.org/markup-compatibility/2006">
      <mc:Choice xmlns:a14="http://schemas.microsoft.com/office/drawing/2010/main" Requires="a14">
        <dgm:pt modelId="{A201E0A8-E678-4C31-9373-6D273FFE2513}">
          <dgm:prSet phldrT="[Text]" custT="1"/>
          <dgm:spPr/>
          <dgm:t>
            <a:bodyPr/>
            <a:lstStyle/>
            <a:p>
              <a:r>
                <a:rPr lang="en-CA" altLang="zh-CN" sz="1400"/>
                <a:t>Return on Equity (ROE)</a:t>
              </a:r>
            </a:p>
            <a:p>
              <a14:m>
                <m:oMathPara xmlns:m="http://schemas.openxmlformats.org/officeDocument/2006/math">
                  <m:oMathParaPr>
                    <m:jc m:val="centerGroup"/>
                  </m:oMathParaPr>
                  <m:oMath xmlns:m="http://schemas.openxmlformats.org/officeDocument/2006/math">
                    <m:f>
                      <m:fPr>
                        <m:ctrlPr>
                          <a:rPr lang="en-CA" altLang="zh-CN" sz="1100" i="1">
                            <a:latin typeface="Cambria Math" panose="02040503050406030204" pitchFamily="18" charset="0"/>
                          </a:rPr>
                        </m:ctrlPr>
                      </m:fPr>
                      <m:num>
                        <m:r>
                          <a:rPr lang="en-CA" altLang="zh-CN" sz="1100" b="0" i="1">
                            <a:latin typeface="Cambria Math" panose="02040503050406030204" pitchFamily="18" charset="0"/>
                          </a:rPr>
                          <m:t>𝑁𝑒𝑡</m:t>
                        </m:r>
                        <m:r>
                          <a:rPr lang="en-CA" altLang="zh-CN" sz="1100" b="0" i="1">
                            <a:latin typeface="Cambria Math" panose="02040503050406030204" pitchFamily="18" charset="0"/>
                          </a:rPr>
                          <m:t> </m:t>
                        </m:r>
                        <m:r>
                          <a:rPr lang="en-CA" altLang="zh-CN" sz="1100" b="0" i="1">
                            <a:latin typeface="Cambria Math" panose="02040503050406030204" pitchFamily="18" charset="0"/>
                          </a:rPr>
                          <m:t>𝑖𝑛𝑐𝑜𝑚𝑒</m:t>
                        </m:r>
                      </m:num>
                      <m:den>
                        <m:r>
                          <a:rPr lang="en-CA" altLang="zh-CN" sz="1100" b="0" i="1">
                            <a:latin typeface="Cambria Math" panose="02040503050406030204" pitchFamily="18" charset="0"/>
                          </a:rPr>
                          <m:t>𝐴𝑣𝑒𝑟𝑎𝑔𝑒</m:t>
                        </m:r>
                        <m:r>
                          <a:rPr lang="en-CA" altLang="zh-CN" sz="1100" b="0" i="1">
                            <a:latin typeface="Cambria Math" panose="02040503050406030204" pitchFamily="18" charset="0"/>
                          </a:rPr>
                          <m:t> </m:t>
                        </m:r>
                        <m:r>
                          <a:rPr lang="en-CA" altLang="zh-CN" sz="1100" b="0" i="1">
                            <a:latin typeface="Cambria Math" panose="02040503050406030204" pitchFamily="18" charset="0"/>
                          </a:rPr>
                          <m:t>𝑠h𝑎𝑟𝑒h𝑜𝑙𝑑𝑒𝑟</m:t>
                        </m:r>
                        <m:sSup>
                          <m:sSupPr>
                            <m:ctrlPr>
                              <a:rPr lang="en-CA" altLang="zh-CN" sz="1100" b="0" i="1">
                                <a:latin typeface="Cambria Math" panose="02040503050406030204" pitchFamily="18" charset="0"/>
                              </a:rPr>
                            </m:ctrlPr>
                          </m:sSupPr>
                          <m:e>
                            <m:r>
                              <a:rPr lang="en-CA" altLang="zh-CN" sz="1100" b="0" i="1">
                                <a:latin typeface="Cambria Math" panose="02040503050406030204" pitchFamily="18" charset="0"/>
                              </a:rPr>
                              <m:t>𝑠</m:t>
                            </m:r>
                          </m:e>
                          <m:sup>
                            <m:r>
                              <a:rPr lang="en-CA" altLang="zh-CN" sz="1100" b="0" i="1">
                                <a:latin typeface="Cambria Math" panose="02040503050406030204" pitchFamily="18" charset="0"/>
                              </a:rPr>
                              <m:t>′</m:t>
                            </m:r>
                          </m:sup>
                        </m:sSup>
                        <m:r>
                          <a:rPr lang="en-CA" altLang="zh-CN" sz="1100" b="0" i="1">
                            <a:latin typeface="Cambria Math" panose="02040503050406030204" pitchFamily="18" charset="0"/>
                          </a:rPr>
                          <m:t>𝑒𝑞𝑢𝑖𝑡𝑦</m:t>
                        </m:r>
                      </m:den>
                    </m:f>
                    <m:r>
                      <a:rPr lang="en-CA" altLang="zh-CN" sz="1100" b="0" i="1">
                        <a:latin typeface="Cambria Math" panose="02040503050406030204" pitchFamily="18" charset="0"/>
                      </a:rPr>
                      <m:t>=0.0478</m:t>
                    </m:r>
                  </m:oMath>
                </m:oMathPara>
              </a14:m>
              <a:endParaRPr lang="zh-CN" altLang="en-US" sz="1400"/>
            </a:p>
          </dgm:t>
        </dgm:pt>
      </mc:Choice>
      <mc:Fallback>
        <dgm:pt modelId="{A201E0A8-E678-4C31-9373-6D273FFE2513}">
          <dgm:prSet phldrT="[Text]" custT="1"/>
          <dgm:spPr/>
          <dgm:t>
            <a:bodyPr/>
            <a:lstStyle/>
            <a:p>
              <a:r>
                <a:rPr lang="en-CA" altLang="zh-CN" sz="1400"/>
                <a:t>Return on Equity (ROE)</a:t>
              </a:r>
            </a:p>
            <a:p>
              <a:r>
                <a:rPr lang="en-CA" altLang="zh-CN" sz="1100" i="0">
                  <a:latin typeface="Cambria Math" panose="02040503050406030204" pitchFamily="18" charset="0"/>
                </a:rPr>
                <a:t>(</a:t>
              </a:r>
              <a:r>
                <a:rPr lang="en-CA" altLang="zh-CN" sz="1100" b="0" i="0">
                  <a:latin typeface="Cambria Math" panose="02040503050406030204" pitchFamily="18" charset="0"/>
                </a:rPr>
                <a:t>𝑁𝑒𝑡 𝑖𝑛𝑐𝑜𝑚𝑒)/(𝐴𝑣𝑒𝑟𝑎𝑔𝑒 𝑠ℎ𝑎𝑟𝑒ℎ𝑜𝑙𝑑𝑒𝑟𝑠^′ 𝑒𝑞𝑢𝑖𝑡𝑦)=0.0478</a:t>
              </a:r>
              <a:endParaRPr lang="zh-CN" altLang="en-US" sz="1400"/>
            </a:p>
          </dgm:t>
        </dgm:pt>
      </mc:Fallback>
    </mc:AlternateContent>
    <dgm:pt modelId="{B578BAB6-3A00-4246-AFEE-7A8E6CDF5157}" type="parTrans" cxnId="{86A3269B-E720-4997-8543-B0FD50DAC7EE}">
      <dgm:prSet/>
      <dgm:spPr/>
      <dgm:t>
        <a:bodyPr/>
        <a:lstStyle/>
        <a:p>
          <a:endParaRPr lang="zh-CN" altLang="en-US"/>
        </a:p>
      </dgm:t>
    </dgm:pt>
    <dgm:pt modelId="{7EA6E300-2F1A-448B-A96F-8E9EFFA5F39D}" type="sibTrans" cxnId="{86A3269B-E720-4997-8543-B0FD50DAC7EE}">
      <dgm:prSet/>
      <dgm:spPr/>
      <dgm:t>
        <a:bodyPr/>
        <a:lstStyle/>
        <a:p>
          <a:endParaRPr lang="zh-CN" altLang="en-US"/>
        </a:p>
      </dgm:t>
    </dgm:pt>
    <mc:AlternateContent xmlns:mc="http://schemas.openxmlformats.org/markup-compatibility/2006">
      <mc:Choice xmlns:a14="http://schemas.microsoft.com/office/drawing/2010/main" Requires="a14">
        <dgm:pt modelId="{23359CAC-D11F-42F3-994E-2B1A29DD3123}">
          <dgm:prSet phldrT="[Text]" custT="1"/>
          <dgm:spPr/>
          <dgm:t>
            <a:bodyPr/>
            <a:lstStyle/>
            <a:p>
              <a:r>
                <a:rPr lang="en-CA" altLang="zh-CN" sz="1400"/>
                <a:t>Leverage</a:t>
              </a:r>
              <a:endParaRPr lang="en-CA" altLang="zh-CN" sz="1400" i="1">
                <a:latin typeface="Cambria Math" panose="02040503050406030204" pitchFamily="18" charset="0"/>
              </a:endParaRPr>
            </a:p>
            <a:p>
              <a14:m>
                <m:oMathPara xmlns:m="http://schemas.openxmlformats.org/officeDocument/2006/math">
                  <m:oMathParaPr>
                    <m:jc m:val="centerGroup"/>
                  </m:oMathParaPr>
                  <m:oMath xmlns:m="http://schemas.openxmlformats.org/officeDocument/2006/math">
                    <m:f>
                      <m:fPr>
                        <m:ctrlPr>
                          <a:rPr lang="en-CA" altLang="zh-CN" sz="1050" i="1">
                            <a:latin typeface="Cambria Math" panose="02040503050406030204" pitchFamily="18" charset="0"/>
                          </a:rPr>
                        </m:ctrlPr>
                      </m:fPr>
                      <m:num>
                        <m:r>
                          <a:rPr lang="en-CA" altLang="zh-CN" sz="1050" b="0" i="1">
                            <a:latin typeface="Cambria Math" panose="02040503050406030204" pitchFamily="18" charset="0"/>
                          </a:rPr>
                          <m:t>𝐴𝑣𝑒𝑟𝑎𝑔𝑒</m:t>
                        </m:r>
                        <m:r>
                          <a:rPr lang="en-CA" altLang="zh-CN" sz="1050" b="0" i="1">
                            <a:latin typeface="Cambria Math" panose="02040503050406030204" pitchFamily="18" charset="0"/>
                          </a:rPr>
                          <m:t> </m:t>
                        </m:r>
                        <m:r>
                          <a:rPr lang="en-CA" altLang="zh-CN" sz="1050" b="0" i="1">
                            <a:latin typeface="Cambria Math" panose="02040503050406030204" pitchFamily="18" charset="0"/>
                          </a:rPr>
                          <m:t>𝑡𝑜𝑡𝑎𝑙</m:t>
                        </m:r>
                        <m:r>
                          <a:rPr lang="en-CA" altLang="zh-CN" sz="1050" b="0" i="1">
                            <a:latin typeface="Cambria Math" panose="02040503050406030204" pitchFamily="18" charset="0"/>
                          </a:rPr>
                          <m:t> </m:t>
                        </m:r>
                        <m:r>
                          <a:rPr lang="en-CA" altLang="zh-CN" sz="1050" b="0" i="1">
                            <a:latin typeface="Cambria Math" panose="02040503050406030204" pitchFamily="18" charset="0"/>
                          </a:rPr>
                          <m:t>𝑎𝑠𝑠𝑒𝑡𝑠</m:t>
                        </m:r>
                      </m:num>
                      <m:den>
                        <m:r>
                          <a:rPr lang="en-CA" altLang="zh-CN" sz="1050" b="0" i="1">
                            <a:latin typeface="Cambria Math" panose="02040503050406030204" pitchFamily="18" charset="0"/>
                          </a:rPr>
                          <m:t>𝐴𝑣𝑒𝑟𝑎𝑔𝑒</m:t>
                        </m:r>
                        <m:r>
                          <a:rPr lang="en-CA" altLang="zh-CN" sz="1050" b="0" i="1">
                            <a:latin typeface="Cambria Math" panose="02040503050406030204" pitchFamily="18" charset="0"/>
                          </a:rPr>
                          <m:t> </m:t>
                        </m:r>
                        <m:r>
                          <a:rPr lang="en-CA" altLang="zh-CN" sz="1050" b="0" i="1">
                            <a:latin typeface="Cambria Math" panose="02040503050406030204" pitchFamily="18" charset="0"/>
                          </a:rPr>
                          <m:t>𝑠h𝑎𝑟𝑒h𝑜𝑙𝑑𝑒𝑟</m:t>
                        </m:r>
                        <m:sSup>
                          <m:sSupPr>
                            <m:ctrlPr>
                              <a:rPr lang="en-CA" altLang="zh-CN" sz="1050" b="0" i="1">
                                <a:latin typeface="Cambria Math" panose="02040503050406030204" pitchFamily="18" charset="0"/>
                              </a:rPr>
                            </m:ctrlPr>
                          </m:sSupPr>
                          <m:e>
                            <m:r>
                              <a:rPr lang="en-CA" altLang="zh-CN" sz="1050" b="0" i="1">
                                <a:latin typeface="Cambria Math" panose="02040503050406030204" pitchFamily="18" charset="0"/>
                              </a:rPr>
                              <m:t>𝑠</m:t>
                            </m:r>
                          </m:e>
                          <m:sup>
                            <m:r>
                              <a:rPr lang="en-CA" altLang="zh-CN" sz="1050" b="0" i="1">
                                <a:latin typeface="Cambria Math" panose="02040503050406030204" pitchFamily="18" charset="0"/>
                              </a:rPr>
                              <m:t>′</m:t>
                            </m:r>
                          </m:sup>
                        </m:sSup>
                        <m:r>
                          <a:rPr lang="en-CA" altLang="zh-CN" sz="1050" b="0" i="1">
                            <a:latin typeface="Cambria Math" panose="02040503050406030204" pitchFamily="18" charset="0"/>
                          </a:rPr>
                          <m:t>𝑒𝑞𝑢𝑖𝑡𝑦</m:t>
                        </m:r>
                      </m:den>
                    </m:f>
                    <m:r>
                      <a:rPr lang="en-CA" altLang="zh-CN" sz="1050" b="0" i="1">
                        <a:latin typeface="Cambria Math" panose="02040503050406030204" pitchFamily="18" charset="0"/>
                      </a:rPr>
                      <m:t>=2.9975</m:t>
                    </m:r>
                  </m:oMath>
                </m:oMathPara>
              </a14:m>
              <a:endParaRPr lang="zh-CN" altLang="en-US" sz="1400"/>
            </a:p>
          </dgm:t>
        </dgm:pt>
      </mc:Choice>
      <mc:Fallback>
        <dgm:pt modelId="{23359CAC-D11F-42F3-994E-2B1A29DD3123}">
          <dgm:prSet phldrT="[Text]" custT="1"/>
          <dgm:spPr/>
          <dgm:t>
            <a:bodyPr/>
            <a:lstStyle/>
            <a:p>
              <a:r>
                <a:rPr lang="en-CA" altLang="zh-CN" sz="1400"/>
                <a:t>Leverage</a:t>
              </a:r>
              <a:endParaRPr lang="en-CA" altLang="zh-CN" sz="1400" i="1">
                <a:latin typeface="Cambria Math" panose="02040503050406030204" pitchFamily="18" charset="0"/>
              </a:endParaRPr>
            </a:p>
            <a:p>
              <a:r>
                <a:rPr lang="en-CA" altLang="zh-CN" sz="1050" i="0">
                  <a:latin typeface="Cambria Math" panose="02040503050406030204" pitchFamily="18" charset="0"/>
                </a:rPr>
                <a:t>(</a:t>
              </a:r>
              <a:r>
                <a:rPr lang="en-CA" altLang="zh-CN" sz="1050" b="0" i="0">
                  <a:latin typeface="Cambria Math" panose="02040503050406030204" pitchFamily="18" charset="0"/>
                </a:rPr>
                <a:t>𝐴𝑣𝑒𝑟𝑎𝑔𝑒 𝑡𝑜𝑡𝑎𝑙 𝑎𝑠𝑠𝑒𝑡𝑠)/(𝐴𝑣𝑒𝑟𝑎𝑔𝑒 𝑠ℎ𝑎𝑟𝑒ℎ𝑜𝑙𝑑𝑒𝑟𝑠^′ 𝑒𝑞𝑢𝑖𝑡𝑦)=2.9975</a:t>
              </a:r>
              <a:endParaRPr lang="zh-CN" altLang="en-US" sz="1400"/>
            </a:p>
          </dgm:t>
        </dgm:pt>
      </mc:Fallback>
    </mc:AlternateContent>
    <dgm:pt modelId="{51AE5D33-8AFD-4914-A9FB-E7EF5E841752}" type="parTrans" cxnId="{B3750FB2-F0BD-4DEF-BED0-BA5AF3A7C6F3}">
      <dgm:prSet/>
      <dgm:spPr/>
      <dgm:t>
        <a:bodyPr/>
        <a:lstStyle/>
        <a:p>
          <a:endParaRPr lang="zh-CN" altLang="en-US"/>
        </a:p>
      </dgm:t>
    </dgm:pt>
    <dgm:pt modelId="{EFF53294-478D-4B79-BA73-24D2191BDFF1}" type="sibTrans" cxnId="{B3750FB2-F0BD-4DEF-BED0-BA5AF3A7C6F3}">
      <dgm:prSet/>
      <dgm:spPr/>
      <dgm:t>
        <a:bodyPr/>
        <a:lstStyle/>
        <a:p>
          <a:endParaRPr lang="zh-CN" altLang="en-US"/>
        </a:p>
      </dgm:t>
    </dgm:pt>
    <mc:AlternateContent xmlns:mc="http://schemas.openxmlformats.org/markup-compatibility/2006">
      <mc:Choice xmlns:a14="http://schemas.microsoft.com/office/drawing/2010/main" Requires="a14">
        <dgm:pt modelId="{3DB53971-0621-441A-A947-5E558BE46277}">
          <dgm:prSet phldrT="[Text]" custT="1"/>
          <dgm:spPr/>
          <dgm:t>
            <a:bodyPr/>
            <a:lstStyle/>
            <a:p>
              <a:r>
                <a:rPr lang="en-CA" altLang="zh-CN" sz="1400"/>
                <a:t>EBIT Margin</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𝐸𝐵𝐼𝑇</m:t>
                        </m:r>
                      </m:num>
                      <m:den>
                        <m:r>
                          <a:rPr lang="en-CA" altLang="zh-CN" sz="1200" b="0" i="1">
                            <a:latin typeface="Cambria Math" panose="02040503050406030204" pitchFamily="18" charset="0"/>
                          </a:rPr>
                          <m:t>𝑅𝑒𝑣𝑒𝑛𝑢𝑒</m:t>
                        </m:r>
                      </m:den>
                    </m:f>
                    <m:r>
                      <a:rPr lang="en-CA" altLang="zh-CN" sz="1200" b="0" i="1">
                        <a:latin typeface="Cambria Math" panose="02040503050406030204" pitchFamily="18" charset="0"/>
                      </a:rPr>
                      <m:t>=0.0632</m:t>
                    </m:r>
                  </m:oMath>
                </m:oMathPara>
              </a14:m>
              <a:endParaRPr lang="zh-CN" altLang="en-US" sz="1400"/>
            </a:p>
          </dgm:t>
        </dgm:pt>
      </mc:Choice>
      <mc:Fallback>
        <dgm:pt modelId="{3DB53971-0621-441A-A947-5E558BE46277}">
          <dgm:prSet phldrT="[Text]" custT="1"/>
          <dgm:spPr/>
          <dgm:t>
            <a:bodyPr/>
            <a:lstStyle/>
            <a:p>
              <a:r>
                <a:rPr lang="en-CA" altLang="zh-CN" sz="1400"/>
                <a:t>EBIT Margin</a:t>
              </a:r>
            </a:p>
            <a:p>
              <a:r>
                <a:rPr lang="en-CA" altLang="zh-CN" sz="1200" b="0" i="0">
                  <a:latin typeface="Cambria Math" panose="02040503050406030204" pitchFamily="18" charset="0"/>
                </a:rPr>
                <a:t>𝐸𝐵𝐼𝑇/𝑅𝑒𝑣𝑒𝑛𝑢𝑒=0.0632</a:t>
              </a:r>
              <a:endParaRPr lang="zh-CN" altLang="en-US" sz="1400"/>
            </a:p>
          </dgm:t>
        </dgm:pt>
      </mc:Fallback>
    </mc:AlternateContent>
    <dgm:pt modelId="{26ABCE51-4B6F-461B-B710-1D4C3F2E367A}" type="parTrans" cxnId="{E31687EF-7EE3-49DE-B7A4-55E60705ACB8}">
      <dgm:prSet/>
      <dgm:spPr/>
      <dgm:t>
        <a:bodyPr/>
        <a:lstStyle/>
        <a:p>
          <a:endParaRPr lang="zh-CN" altLang="en-US"/>
        </a:p>
      </dgm:t>
    </dgm:pt>
    <dgm:pt modelId="{54D33FEE-ADE6-49AB-8836-BB0C0977B61D}" type="sibTrans" cxnId="{E31687EF-7EE3-49DE-B7A4-55E60705ACB8}">
      <dgm:prSet/>
      <dgm:spPr/>
      <dgm:t>
        <a:bodyPr/>
        <a:lstStyle/>
        <a:p>
          <a:endParaRPr lang="zh-CN" altLang="en-US"/>
        </a:p>
      </dgm:t>
    </dgm:pt>
    <mc:AlternateContent xmlns:mc="http://schemas.openxmlformats.org/markup-compatibility/2006">
      <mc:Choice xmlns:a14="http://schemas.microsoft.com/office/drawing/2010/main" Requires="a14">
        <dgm:pt modelId="{1D52E979-A9B1-4FB6-A716-13AB475E7DEE}">
          <dgm:prSet phldrT="[Text]" custT="1"/>
          <dgm:spPr/>
          <dgm:t>
            <a:bodyPr/>
            <a:lstStyle/>
            <a:p>
              <a:r>
                <a:rPr lang="en-CA" altLang="zh-CN" sz="1400"/>
                <a:t>Return on Assets  (ROA)</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𝐴𝑣𝑒𝑟𝑎𝑔𝑒</m:t>
                      </m:r>
                      <m:r>
                        <a:rPr lang="en-CA" altLang="zh-CN" sz="1400" b="0" i="1">
                          <a:latin typeface="Cambria Math" panose="02040503050406030204" pitchFamily="18" charset="0"/>
                        </a:rPr>
                        <m:t> </m:t>
                      </m:r>
                      <m:r>
                        <a:rPr lang="en-CA" altLang="zh-CN" sz="1400" b="0" i="1">
                          <a:latin typeface="Cambria Math" panose="02040503050406030204" pitchFamily="18" charset="0"/>
                        </a:rPr>
                        <m:t>𝑡𝑜𝑡𝑎𝑙</m:t>
                      </m:r>
                      <m:r>
                        <a:rPr lang="en-CA" altLang="zh-CN" sz="1400" b="0" i="1">
                          <a:latin typeface="Cambria Math" panose="02040503050406030204" pitchFamily="18" charset="0"/>
                        </a:rPr>
                        <m:t> </m:t>
                      </m:r>
                      <m:r>
                        <a:rPr lang="en-CA" altLang="zh-CN" sz="1400" b="0" i="1">
                          <a:latin typeface="Cambria Math" panose="02040503050406030204" pitchFamily="18" charset="0"/>
                        </a:rPr>
                        <m:t>𝑎𝑠𝑠𝑒𝑡𝑠</m:t>
                      </m:r>
                    </m:den>
                  </m:f>
                  <m:r>
                    <a:rPr lang="en-CA" altLang="zh-CN" sz="1400" b="0" i="1">
                      <a:latin typeface="Cambria Math" panose="02040503050406030204" pitchFamily="18" charset="0"/>
                    </a:rPr>
                    <m:t>= </m:t>
                  </m:r>
                </m:oMath>
              </a14:m>
              <a:r>
                <a:rPr lang="en-CA" altLang="zh-CN" sz="1400"/>
                <a:t>0.0160</a:t>
              </a:r>
              <a:endParaRPr lang="zh-CN" altLang="en-US" sz="1000"/>
            </a:p>
          </dgm:t>
        </dgm:pt>
      </mc:Choice>
      <mc:Fallback>
        <dgm:pt modelId="{1D52E979-A9B1-4FB6-A716-13AB475E7DEE}">
          <dgm:prSet phldrT="[Text]" custT="1"/>
          <dgm:spPr/>
          <dgm:t>
            <a:bodyPr/>
            <a:lstStyle/>
            <a:p>
              <a:r>
                <a:rPr lang="en-CA" altLang="zh-CN" sz="1400"/>
                <a:t>Return on Assets  (ROA)</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𝑖𝑛𝑐𝑜𝑚𝑒)/(𝐴𝑣𝑒𝑟𝑎𝑔𝑒 𝑡𝑜𝑡𝑎𝑙 𝑎𝑠𝑠𝑒𝑡𝑠)= </a:t>
              </a:r>
              <a:r>
                <a:rPr lang="en-CA" altLang="zh-CN" sz="1400"/>
                <a:t>0.0160</a:t>
              </a:r>
              <a:endParaRPr lang="zh-CN" altLang="en-US" sz="1000"/>
            </a:p>
          </dgm:t>
        </dgm:pt>
      </mc:Fallback>
    </mc:AlternateContent>
    <dgm:pt modelId="{560BFDDD-4AF2-4805-841D-45AF7D5A5258}" type="parTrans" cxnId="{A45D25EB-55B1-4E0A-93A7-5B36AFC27D2B}">
      <dgm:prSet/>
      <dgm:spPr/>
      <dgm:t>
        <a:bodyPr/>
        <a:lstStyle/>
        <a:p>
          <a:endParaRPr lang="zh-CN" altLang="en-US"/>
        </a:p>
      </dgm:t>
    </dgm:pt>
    <dgm:pt modelId="{BA75DDCB-C1B0-47A4-ACFC-1D72B85F1CAF}" type="sibTrans" cxnId="{A45D25EB-55B1-4E0A-93A7-5B36AFC27D2B}">
      <dgm:prSet/>
      <dgm:spPr/>
      <dgm:t>
        <a:bodyPr/>
        <a:lstStyle/>
        <a:p>
          <a:endParaRPr lang="zh-CN" altLang="en-US"/>
        </a:p>
      </dgm:t>
    </dgm:pt>
    <mc:AlternateContent xmlns:mc="http://schemas.openxmlformats.org/markup-compatibility/2006">
      <mc:Choice xmlns:a14="http://schemas.microsoft.com/office/drawing/2010/main" Requires="a14">
        <dgm:pt modelId="{5A084926-51A6-42E3-8AFB-890082180DF4}">
          <dgm:prSet phldrT="[Text]" custT="1"/>
          <dgm:spPr/>
          <dgm:t>
            <a:bodyPr/>
            <a:lstStyle/>
            <a:p>
              <a:r>
                <a:rPr lang="en-CA" altLang="zh-CN" sz="1400"/>
                <a:t>Total Asset Turnover</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𝑅𝑒𝑣𝑒𝑛𝑢𝑒</m:t>
                        </m:r>
                      </m:num>
                      <m:den>
                        <m:r>
                          <a:rPr lang="en-CA" altLang="zh-CN" sz="1200" b="0" i="1">
                            <a:latin typeface="Cambria Math" panose="02040503050406030204" pitchFamily="18" charset="0"/>
                          </a:rPr>
                          <m:t>𝐴𝑣𝑒𝑟𝑎𝑔𝑒</m:t>
                        </m:r>
                        <m:r>
                          <a:rPr lang="en-CA" altLang="zh-CN" sz="1200" b="0" i="1">
                            <a:latin typeface="Cambria Math" panose="02040503050406030204" pitchFamily="18" charset="0"/>
                          </a:rPr>
                          <m:t> </m:t>
                        </m:r>
                        <m:r>
                          <a:rPr lang="en-CA" altLang="zh-CN" sz="1200" b="0" i="1">
                            <a:latin typeface="Cambria Math" panose="02040503050406030204" pitchFamily="18" charset="0"/>
                          </a:rPr>
                          <m:t>𝑡𝑜𝑡𝑎𝑙</m:t>
                        </m:r>
                        <m:r>
                          <a:rPr lang="en-CA" altLang="zh-CN" sz="1200" b="0" i="1">
                            <a:latin typeface="Cambria Math" panose="02040503050406030204" pitchFamily="18" charset="0"/>
                          </a:rPr>
                          <m:t> </m:t>
                        </m:r>
                        <m:r>
                          <a:rPr lang="en-CA" altLang="zh-CN" sz="1200" b="0" i="1">
                            <a:latin typeface="Cambria Math" panose="02040503050406030204" pitchFamily="18" charset="0"/>
                          </a:rPr>
                          <m:t>𝑎𝑠𝑠𝑒𝑡𝑠</m:t>
                        </m:r>
                      </m:den>
                    </m:f>
                    <m:r>
                      <a:rPr lang="en-CA" altLang="zh-CN" sz="1200" b="0" i="1">
                        <a:latin typeface="Cambria Math" panose="02040503050406030204" pitchFamily="18" charset="0"/>
                      </a:rPr>
                      <m:t>=0.7295</m:t>
                    </m:r>
                  </m:oMath>
                </m:oMathPara>
              </a14:m>
              <a:endParaRPr lang="zh-CN" altLang="en-US" sz="1400"/>
            </a:p>
          </dgm:t>
        </dgm:pt>
      </mc:Choice>
      <mc:Fallback>
        <dgm:pt modelId="{5A084926-51A6-42E3-8AFB-890082180DF4}">
          <dgm:prSet phldrT="[Text]" custT="1"/>
          <dgm:spPr/>
          <dgm:t>
            <a:bodyPr/>
            <a:lstStyle/>
            <a:p>
              <a:r>
                <a:rPr lang="en-CA" altLang="zh-CN" sz="1400"/>
                <a:t>Total Asset Turnover</a:t>
              </a:r>
            </a:p>
            <a:p>
              <a:r>
                <a:rPr lang="en-CA" altLang="zh-CN" sz="1200" b="0" i="0">
                  <a:latin typeface="Cambria Math" panose="02040503050406030204" pitchFamily="18" charset="0"/>
                </a:rPr>
                <a:t>𝑅𝑒𝑣𝑒𝑛𝑢𝑒/(𝐴𝑣𝑒𝑟𝑎𝑔𝑒 𝑡𝑜𝑡𝑎𝑙 𝑎𝑠𝑠𝑒𝑡𝑠)=0.7295</a:t>
              </a:r>
              <a:endParaRPr lang="zh-CN" altLang="en-US" sz="1400"/>
            </a:p>
          </dgm:t>
        </dgm:pt>
      </mc:Fallback>
    </mc:AlternateContent>
    <dgm:pt modelId="{76853AFD-1BEF-4D2C-BA07-7EB2E4918FE8}" type="parTrans" cxnId="{EE4B507E-D09C-4965-AADA-895DFEBAC183}">
      <dgm:prSet/>
      <dgm:spPr/>
      <dgm:t>
        <a:bodyPr/>
        <a:lstStyle/>
        <a:p>
          <a:endParaRPr lang="zh-CN" altLang="en-US"/>
        </a:p>
      </dgm:t>
    </dgm:pt>
    <dgm:pt modelId="{B4D25632-3EF1-41C8-882D-59E65429178C}" type="sibTrans" cxnId="{EE4B507E-D09C-4965-AADA-895DFEBAC183}">
      <dgm:prSet/>
      <dgm:spPr/>
      <dgm:t>
        <a:bodyPr/>
        <a:lstStyle/>
        <a:p>
          <a:endParaRPr lang="zh-CN" altLang="en-US"/>
        </a:p>
      </dgm:t>
    </dgm:pt>
    <mc:AlternateContent xmlns:mc="http://schemas.openxmlformats.org/markup-compatibility/2006">
      <mc:Choice xmlns:a14="http://schemas.microsoft.com/office/drawing/2010/main" Requires="a14">
        <dgm:pt modelId="{D3D1AA7E-396E-4760-BDD1-E53DAC604B54}">
          <dgm:prSet phldrT="[Text]" custT="1"/>
          <dgm:spPr/>
          <dgm:t>
            <a:bodyPr/>
            <a:lstStyle/>
            <a:p>
              <a:r>
                <a:rPr lang="en-CA" altLang="zh-CN" sz="1400"/>
                <a:t>Net Profit Margin</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𝑅𝑒𝑣𝑒𝑛𝑢𝑒</m:t>
                      </m:r>
                    </m:den>
                  </m:f>
                  <m:r>
                    <a:rPr lang="en-CA" altLang="zh-CN" sz="1400" b="0" i="1">
                      <a:latin typeface="Cambria Math" panose="02040503050406030204" pitchFamily="18" charset="0"/>
                    </a:rPr>
                    <m:t>=</m:t>
                  </m:r>
                </m:oMath>
              </a14:m>
              <a:r>
                <a:rPr lang="en-CA" altLang="zh-CN" sz="1400"/>
                <a:t>0.0219</a:t>
              </a:r>
              <a:endParaRPr lang="zh-CN" altLang="en-US" sz="1400"/>
            </a:p>
          </dgm:t>
        </dgm:pt>
      </mc:Choice>
      <mc:Fallback>
        <dgm:pt modelId="{D3D1AA7E-396E-4760-BDD1-E53DAC604B54}">
          <dgm:prSet phldrT="[Text]" custT="1"/>
          <dgm:spPr/>
          <dgm:t>
            <a:bodyPr/>
            <a:lstStyle/>
            <a:p>
              <a:r>
                <a:rPr lang="en-CA" altLang="zh-CN" sz="1400"/>
                <a:t>Net Profit Margin</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𝑖𝑛𝑐𝑜𝑚𝑒)/𝑅𝑒𝑣𝑒𝑛𝑢𝑒=</a:t>
              </a:r>
              <a:r>
                <a:rPr lang="en-CA" altLang="zh-CN" sz="1400"/>
                <a:t>0.0219</a:t>
              </a:r>
              <a:endParaRPr lang="zh-CN" altLang="en-US" sz="1400"/>
            </a:p>
          </dgm:t>
        </dgm:pt>
      </mc:Fallback>
    </mc:AlternateContent>
    <dgm:pt modelId="{DE18EBB8-64C2-4D20-AE47-3A724C0762BE}" type="parTrans" cxnId="{703A7A97-484E-410D-B19F-928680A5E73E}">
      <dgm:prSet/>
      <dgm:spPr/>
      <dgm:t>
        <a:bodyPr/>
        <a:lstStyle/>
        <a:p>
          <a:endParaRPr lang="zh-CN" altLang="en-US"/>
        </a:p>
      </dgm:t>
    </dgm:pt>
    <dgm:pt modelId="{23ED643F-1CAE-446A-BD3B-70012AEBC226}" type="sibTrans" cxnId="{703A7A97-484E-410D-B19F-928680A5E73E}">
      <dgm:prSet/>
      <dgm:spPr/>
      <dgm:t>
        <a:bodyPr/>
        <a:lstStyle/>
        <a:p>
          <a:endParaRPr lang="zh-CN" altLang="en-US"/>
        </a:p>
      </dgm:t>
    </dgm:pt>
    <mc:AlternateContent xmlns:mc="http://schemas.openxmlformats.org/markup-compatibility/2006">
      <mc:Choice xmlns:a14="http://schemas.microsoft.com/office/drawing/2010/main" Requires="a14">
        <dgm:pt modelId="{E3924996-CDB6-4932-B9E9-7DE8886871FA}">
          <dgm:prSet phldrT="[Text]" custT="1"/>
          <dgm:spPr/>
          <dgm:t>
            <a:bodyPr/>
            <a:lstStyle/>
            <a:p>
              <a:r>
                <a:rPr lang="en-CA" altLang="zh-CN" sz="1400"/>
                <a:t>Tax Burden</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𝐸𝐵𝑇</m:t>
                      </m:r>
                    </m:den>
                  </m:f>
                </m:oMath>
              </a14:m>
              <a:r>
                <a:rPr lang="en-CA" altLang="zh-CN" sz="1400"/>
                <a:t>=0.5979</a:t>
              </a:r>
              <a:endParaRPr lang="zh-CN" altLang="en-US" sz="1400"/>
            </a:p>
          </dgm:t>
        </dgm:pt>
      </mc:Choice>
      <mc:Fallback>
        <dgm:pt modelId="{E3924996-CDB6-4932-B9E9-7DE8886871FA}">
          <dgm:prSet phldrT="[Text]" custT="1"/>
          <dgm:spPr/>
          <dgm:t>
            <a:bodyPr/>
            <a:lstStyle/>
            <a:p>
              <a:r>
                <a:rPr lang="en-CA" altLang="zh-CN" sz="1400"/>
                <a:t>Tax Burden</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𝑖𝑛𝑐𝑜𝑚𝑒)/𝐸𝐵𝑇</a:t>
              </a:r>
              <a:r>
                <a:rPr lang="en-CA" altLang="zh-CN" sz="1400"/>
                <a:t>=0.5979</a:t>
              </a:r>
              <a:endParaRPr lang="zh-CN" altLang="en-US" sz="1400"/>
            </a:p>
          </dgm:t>
        </dgm:pt>
      </mc:Fallback>
    </mc:AlternateContent>
    <dgm:pt modelId="{AB61D764-3A6A-41C8-99AA-3C3A1EF2E5C1}" type="parTrans" cxnId="{6F790A14-A992-4BAA-A928-F7BC5B2943D0}">
      <dgm:prSet/>
      <dgm:spPr/>
      <dgm:t>
        <a:bodyPr/>
        <a:lstStyle/>
        <a:p>
          <a:endParaRPr lang="zh-CN" altLang="en-US"/>
        </a:p>
      </dgm:t>
    </dgm:pt>
    <dgm:pt modelId="{D4FAC20C-2A51-4D5E-9CDD-10999FCAA42A}" type="sibTrans" cxnId="{6F790A14-A992-4BAA-A928-F7BC5B2943D0}">
      <dgm:prSet/>
      <dgm:spPr/>
      <dgm:t>
        <a:bodyPr/>
        <a:lstStyle/>
        <a:p>
          <a:endParaRPr lang="zh-CN" altLang="en-US"/>
        </a:p>
      </dgm:t>
    </dgm:pt>
    <mc:AlternateContent xmlns:mc="http://schemas.openxmlformats.org/markup-compatibility/2006">
      <mc:Choice xmlns:a14="http://schemas.microsoft.com/office/drawing/2010/main" Requires="a14">
        <dgm:pt modelId="{A83FC8E7-688F-4DF6-B4D4-26FBEA4AE46F}">
          <dgm:prSet phldrT="[Text]" custT="1"/>
          <dgm:spPr/>
          <dgm:t>
            <a:bodyPr/>
            <a:lstStyle/>
            <a:p>
              <a:r>
                <a:rPr lang="en-CA" altLang="zh-CN" sz="1400"/>
                <a:t>Interest Burden</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𝐸𝐵𝑇</m:t>
                        </m:r>
                      </m:num>
                      <m:den>
                        <m:r>
                          <a:rPr lang="en-CA" altLang="zh-CN" sz="1200" b="0" i="1">
                            <a:latin typeface="Cambria Math" panose="02040503050406030204" pitchFamily="18" charset="0"/>
                          </a:rPr>
                          <m:t>𝐸𝐵𝐼𝑇</m:t>
                        </m:r>
                      </m:den>
                    </m:f>
                    <m:r>
                      <a:rPr lang="en-CA" altLang="zh-CN" sz="1200" b="0" i="1">
                        <a:latin typeface="Cambria Math" panose="02040503050406030204" pitchFamily="18" charset="0"/>
                      </a:rPr>
                      <m:t>=0.5787</m:t>
                    </m:r>
                  </m:oMath>
                </m:oMathPara>
              </a14:m>
              <a:endParaRPr lang="zh-CN" altLang="en-US" sz="1400"/>
            </a:p>
          </dgm:t>
        </dgm:pt>
      </mc:Choice>
      <mc:Fallback>
        <dgm:pt modelId="{A83FC8E7-688F-4DF6-B4D4-26FBEA4AE46F}">
          <dgm:prSet phldrT="[Text]" custT="1"/>
          <dgm:spPr/>
          <dgm:t>
            <a:bodyPr/>
            <a:lstStyle/>
            <a:p>
              <a:r>
                <a:rPr lang="en-CA" altLang="zh-CN" sz="1400"/>
                <a:t>Interest Burden</a:t>
              </a:r>
            </a:p>
            <a:p>
              <a:r>
                <a:rPr lang="en-CA" altLang="zh-CN" sz="1200" b="0" i="0">
                  <a:latin typeface="Cambria Math" panose="02040503050406030204" pitchFamily="18" charset="0"/>
                </a:rPr>
                <a:t>𝐸𝐵𝑇/𝐸𝐵𝐼𝑇=0.5787</a:t>
              </a:r>
              <a:endParaRPr lang="zh-CN" altLang="en-US" sz="1400"/>
            </a:p>
          </dgm:t>
        </dgm:pt>
      </mc:Fallback>
    </mc:AlternateContent>
    <dgm:pt modelId="{01791CF7-0565-4618-989C-F63EA95DABF1}" type="parTrans" cxnId="{BCB682C4-D61B-4DDA-9364-BAFE1B5E2C37}">
      <dgm:prSet/>
      <dgm:spPr/>
      <dgm:t>
        <a:bodyPr/>
        <a:lstStyle/>
        <a:p>
          <a:endParaRPr lang="zh-CN" altLang="en-US"/>
        </a:p>
      </dgm:t>
    </dgm:pt>
    <dgm:pt modelId="{5BE4076D-FADB-49F9-B967-11A6D5518D76}" type="sibTrans" cxnId="{BCB682C4-D61B-4DDA-9364-BAFE1B5E2C37}">
      <dgm:prSet/>
      <dgm:spPr/>
      <dgm:t>
        <a:bodyPr/>
        <a:lstStyle/>
        <a:p>
          <a:endParaRPr lang="zh-CN" altLang="en-US"/>
        </a:p>
      </dgm:t>
    </dgm:pt>
    <dgm:pt modelId="{D4BA6C24-744B-4574-9EC9-76CFFDD49ED5}" type="pres">
      <dgm:prSet presAssocID="{6CB48C30-1CA0-4E8E-ADDF-6F7378E7B2EB}" presName="hierChild1" presStyleCnt="0">
        <dgm:presLayoutVars>
          <dgm:chPref val="1"/>
          <dgm:dir/>
          <dgm:animOne val="branch"/>
          <dgm:animLvl val="lvl"/>
          <dgm:resizeHandles/>
        </dgm:presLayoutVars>
      </dgm:prSet>
      <dgm:spPr/>
    </dgm:pt>
    <dgm:pt modelId="{65B45828-D826-4117-9EAE-630393BA41E8}" type="pres">
      <dgm:prSet presAssocID="{A201E0A8-E678-4C31-9373-6D273FFE2513}" presName="hierRoot1" presStyleCnt="0"/>
      <dgm:spPr/>
    </dgm:pt>
    <dgm:pt modelId="{E8E71410-B379-414B-B94F-D942A7DEC452}" type="pres">
      <dgm:prSet presAssocID="{A201E0A8-E678-4C31-9373-6D273FFE2513}" presName="composite" presStyleCnt="0"/>
      <dgm:spPr/>
    </dgm:pt>
    <dgm:pt modelId="{28864126-98EB-415F-87D4-5B43133D9CEE}" type="pres">
      <dgm:prSet presAssocID="{A201E0A8-E678-4C31-9373-6D273FFE2513}" presName="background" presStyleLbl="node0" presStyleIdx="0" presStyleCnt="1"/>
      <dgm:spPr/>
    </dgm:pt>
    <dgm:pt modelId="{4FE4BD6F-059A-461A-8757-7147C4214066}" type="pres">
      <dgm:prSet presAssocID="{A201E0A8-E678-4C31-9373-6D273FFE2513}" presName="text" presStyleLbl="fgAcc0" presStyleIdx="0" presStyleCnt="1" custScaleX="137349">
        <dgm:presLayoutVars>
          <dgm:chPref val="3"/>
        </dgm:presLayoutVars>
      </dgm:prSet>
      <dgm:spPr/>
    </dgm:pt>
    <dgm:pt modelId="{5CEC3D65-D21E-4939-9982-80A8768DB3AE}" type="pres">
      <dgm:prSet presAssocID="{A201E0A8-E678-4C31-9373-6D273FFE2513}" presName="hierChild2" presStyleCnt="0"/>
      <dgm:spPr/>
    </dgm:pt>
    <dgm:pt modelId="{A3D9B835-2538-419E-BDA6-F9E466B7795D}" type="pres">
      <dgm:prSet presAssocID="{560BFDDD-4AF2-4805-841D-45AF7D5A5258}" presName="Name10" presStyleLbl="parChTrans1D2" presStyleIdx="0" presStyleCnt="2"/>
      <dgm:spPr/>
    </dgm:pt>
    <dgm:pt modelId="{4DEC1222-8C33-462A-88C2-36B1A8B062C6}" type="pres">
      <dgm:prSet presAssocID="{1D52E979-A9B1-4FB6-A716-13AB475E7DEE}" presName="hierRoot2" presStyleCnt="0"/>
      <dgm:spPr/>
    </dgm:pt>
    <dgm:pt modelId="{6BA45E42-AFE1-4307-AF4A-5DA2BF4EAF80}" type="pres">
      <dgm:prSet presAssocID="{1D52E979-A9B1-4FB6-A716-13AB475E7DEE}" presName="composite2" presStyleCnt="0"/>
      <dgm:spPr/>
    </dgm:pt>
    <dgm:pt modelId="{86DCF0C0-51E0-4D64-84CB-7225AEA7BEC2}" type="pres">
      <dgm:prSet presAssocID="{1D52E979-A9B1-4FB6-A716-13AB475E7DEE}" presName="background2" presStyleLbl="node2" presStyleIdx="0" presStyleCnt="2"/>
      <dgm:spPr/>
    </dgm:pt>
    <dgm:pt modelId="{FF22666D-5B74-4AA1-8677-8F44376FE5B7}" type="pres">
      <dgm:prSet presAssocID="{1D52E979-A9B1-4FB6-A716-13AB475E7DEE}" presName="text2" presStyleLbl="fgAcc2" presStyleIdx="0" presStyleCnt="2" custScaleX="165905">
        <dgm:presLayoutVars>
          <dgm:chPref val="3"/>
        </dgm:presLayoutVars>
      </dgm:prSet>
      <dgm:spPr/>
    </dgm:pt>
    <dgm:pt modelId="{3F6C80F5-43EE-43EC-A750-F1C7A7100227}" type="pres">
      <dgm:prSet presAssocID="{1D52E979-A9B1-4FB6-A716-13AB475E7DEE}" presName="hierChild3" presStyleCnt="0"/>
      <dgm:spPr/>
    </dgm:pt>
    <dgm:pt modelId="{CFCD8CB0-4508-4346-9B59-F7FC9190D45C}" type="pres">
      <dgm:prSet presAssocID="{DE18EBB8-64C2-4D20-AE47-3A724C0762BE}" presName="Name17" presStyleLbl="parChTrans1D3" presStyleIdx="0" presStyleCnt="2"/>
      <dgm:spPr/>
    </dgm:pt>
    <dgm:pt modelId="{38BE737E-A6E7-43FB-AB33-0CF21B40BD3C}" type="pres">
      <dgm:prSet presAssocID="{D3D1AA7E-396E-4760-BDD1-E53DAC604B54}" presName="hierRoot3" presStyleCnt="0"/>
      <dgm:spPr/>
    </dgm:pt>
    <dgm:pt modelId="{A228C11A-FA9B-4572-BDDD-C797B6A4348C}" type="pres">
      <dgm:prSet presAssocID="{D3D1AA7E-396E-4760-BDD1-E53DAC604B54}" presName="composite3" presStyleCnt="0"/>
      <dgm:spPr/>
    </dgm:pt>
    <dgm:pt modelId="{CF10F648-885A-4F82-813F-70B39C3A2BB8}" type="pres">
      <dgm:prSet presAssocID="{D3D1AA7E-396E-4760-BDD1-E53DAC604B54}" presName="background3" presStyleLbl="node3" presStyleIdx="0" presStyleCnt="2"/>
      <dgm:spPr/>
    </dgm:pt>
    <dgm:pt modelId="{2E8D606F-4D3B-4A3C-8848-C736A02FC570}" type="pres">
      <dgm:prSet presAssocID="{D3D1AA7E-396E-4760-BDD1-E53DAC604B54}" presName="text3" presStyleLbl="fgAcc3" presStyleIdx="0" presStyleCnt="2" custScaleX="118797">
        <dgm:presLayoutVars>
          <dgm:chPref val="3"/>
        </dgm:presLayoutVars>
      </dgm:prSet>
      <dgm:spPr/>
    </dgm:pt>
    <dgm:pt modelId="{09653C19-9EA6-460E-87B8-F8A819E48B66}" type="pres">
      <dgm:prSet presAssocID="{D3D1AA7E-396E-4760-BDD1-E53DAC604B54}" presName="hierChild4" presStyleCnt="0"/>
      <dgm:spPr/>
    </dgm:pt>
    <dgm:pt modelId="{D87962F7-3BF8-4F55-BFF3-249BA59720AE}" type="pres">
      <dgm:prSet presAssocID="{AB61D764-3A6A-41C8-99AA-3C3A1EF2E5C1}" presName="Name23" presStyleLbl="parChTrans1D4" presStyleIdx="0" presStyleCnt="3"/>
      <dgm:spPr/>
    </dgm:pt>
    <dgm:pt modelId="{A9A29251-4FC1-4F2B-99DF-488909ADC4C0}" type="pres">
      <dgm:prSet presAssocID="{E3924996-CDB6-4932-B9E9-7DE8886871FA}" presName="hierRoot4" presStyleCnt="0"/>
      <dgm:spPr/>
    </dgm:pt>
    <dgm:pt modelId="{4A01E156-DF2A-4134-B24F-B4B770DDB7AF}" type="pres">
      <dgm:prSet presAssocID="{E3924996-CDB6-4932-B9E9-7DE8886871FA}" presName="composite4" presStyleCnt="0"/>
      <dgm:spPr/>
    </dgm:pt>
    <dgm:pt modelId="{B9D9B0F3-12BF-47A6-AC6A-313DC8ECC026}" type="pres">
      <dgm:prSet presAssocID="{E3924996-CDB6-4932-B9E9-7DE8886871FA}" presName="background4" presStyleLbl="node4" presStyleIdx="0" presStyleCnt="3"/>
      <dgm:spPr/>
    </dgm:pt>
    <dgm:pt modelId="{B5A09DE6-8652-41C7-942E-95DB86739026}" type="pres">
      <dgm:prSet presAssocID="{E3924996-CDB6-4932-B9E9-7DE8886871FA}" presName="text4" presStyleLbl="fgAcc4" presStyleIdx="0" presStyleCnt="3">
        <dgm:presLayoutVars>
          <dgm:chPref val="3"/>
        </dgm:presLayoutVars>
      </dgm:prSet>
      <dgm:spPr/>
    </dgm:pt>
    <dgm:pt modelId="{96B54C68-7F80-4353-A763-5B31D48362F2}" type="pres">
      <dgm:prSet presAssocID="{E3924996-CDB6-4932-B9E9-7DE8886871FA}" presName="hierChild5" presStyleCnt="0"/>
      <dgm:spPr/>
    </dgm:pt>
    <dgm:pt modelId="{2868E8CA-E41A-496D-B8C7-6A38DA4158CF}" type="pres">
      <dgm:prSet presAssocID="{01791CF7-0565-4618-989C-F63EA95DABF1}" presName="Name23" presStyleLbl="parChTrans1D4" presStyleIdx="1" presStyleCnt="3"/>
      <dgm:spPr/>
    </dgm:pt>
    <dgm:pt modelId="{635F6322-60FE-452B-A4A0-B3AC5C7EE5BD}" type="pres">
      <dgm:prSet presAssocID="{A83FC8E7-688F-4DF6-B4D4-26FBEA4AE46F}" presName="hierRoot4" presStyleCnt="0"/>
      <dgm:spPr/>
    </dgm:pt>
    <dgm:pt modelId="{299D4C91-3A5D-4305-B1F5-E2739E42E3E7}" type="pres">
      <dgm:prSet presAssocID="{A83FC8E7-688F-4DF6-B4D4-26FBEA4AE46F}" presName="composite4" presStyleCnt="0"/>
      <dgm:spPr/>
    </dgm:pt>
    <dgm:pt modelId="{9DEC62F5-3BDF-410C-B46F-0C0AA0DCE5C9}" type="pres">
      <dgm:prSet presAssocID="{A83FC8E7-688F-4DF6-B4D4-26FBEA4AE46F}" presName="background4" presStyleLbl="node4" presStyleIdx="1" presStyleCnt="3"/>
      <dgm:spPr/>
    </dgm:pt>
    <dgm:pt modelId="{F85F7211-6D61-4EC6-B6DB-6852D9A8306B}" type="pres">
      <dgm:prSet presAssocID="{A83FC8E7-688F-4DF6-B4D4-26FBEA4AE46F}" presName="text4" presStyleLbl="fgAcc4" presStyleIdx="1" presStyleCnt="3">
        <dgm:presLayoutVars>
          <dgm:chPref val="3"/>
        </dgm:presLayoutVars>
      </dgm:prSet>
      <dgm:spPr/>
    </dgm:pt>
    <dgm:pt modelId="{7170C690-CFC7-49C7-AAFC-51EE4E2CB43A}" type="pres">
      <dgm:prSet presAssocID="{A83FC8E7-688F-4DF6-B4D4-26FBEA4AE46F}" presName="hierChild5" presStyleCnt="0"/>
      <dgm:spPr/>
    </dgm:pt>
    <dgm:pt modelId="{71AE8B45-DEB3-4C65-A5B5-B79E37F12595}" type="pres">
      <dgm:prSet presAssocID="{26ABCE51-4B6F-461B-B710-1D4C3F2E367A}" presName="Name23" presStyleLbl="parChTrans1D4" presStyleIdx="2" presStyleCnt="3"/>
      <dgm:spPr/>
    </dgm:pt>
    <dgm:pt modelId="{B98CE83A-0ED0-4E9D-A79B-6A26951AFBA0}" type="pres">
      <dgm:prSet presAssocID="{3DB53971-0621-441A-A947-5E558BE46277}" presName="hierRoot4" presStyleCnt="0"/>
      <dgm:spPr/>
    </dgm:pt>
    <dgm:pt modelId="{32C7FDA5-41B9-4255-890E-2B754DF7CEBB}" type="pres">
      <dgm:prSet presAssocID="{3DB53971-0621-441A-A947-5E558BE46277}" presName="composite4" presStyleCnt="0"/>
      <dgm:spPr/>
    </dgm:pt>
    <dgm:pt modelId="{0C5CAB33-B9AD-45F9-9BFE-8238214B9705}" type="pres">
      <dgm:prSet presAssocID="{3DB53971-0621-441A-A947-5E558BE46277}" presName="background4" presStyleLbl="node4" presStyleIdx="2" presStyleCnt="3"/>
      <dgm:spPr/>
    </dgm:pt>
    <dgm:pt modelId="{D5817ACC-24F9-44AC-9F18-2D6D479498DD}" type="pres">
      <dgm:prSet presAssocID="{3DB53971-0621-441A-A947-5E558BE46277}" presName="text4" presStyleLbl="fgAcc4" presStyleIdx="2" presStyleCnt="3" custScaleX="104015">
        <dgm:presLayoutVars>
          <dgm:chPref val="3"/>
        </dgm:presLayoutVars>
      </dgm:prSet>
      <dgm:spPr/>
    </dgm:pt>
    <dgm:pt modelId="{84883754-1BBE-4034-B1DE-43D5288EB5FF}" type="pres">
      <dgm:prSet presAssocID="{3DB53971-0621-441A-A947-5E558BE46277}" presName="hierChild5" presStyleCnt="0"/>
      <dgm:spPr/>
    </dgm:pt>
    <dgm:pt modelId="{EC88631E-C883-4F71-9DB9-5C521FEBCCF8}" type="pres">
      <dgm:prSet presAssocID="{76853AFD-1BEF-4D2C-BA07-7EB2E4918FE8}" presName="Name17" presStyleLbl="parChTrans1D3" presStyleIdx="1" presStyleCnt="2"/>
      <dgm:spPr/>
    </dgm:pt>
    <dgm:pt modelId="{616D9F67-A9F5-4834-B17A-246F0919BBC4}" type="pres">
      <dgm:prSet presAssocID="{5A084926-51A6-42E3-8AFB-890082180DF4}" presName="hierRoot3" presStyleCnt="0"/>
      <dgm:spPr/>
    </dgm:pt>
    <dgm:pt modelId="{579C5A72-7CA2-4B1B-80D9-D4395881F41A}" type="pres">
      <dgm:prSet presAssocID="{5A084926-51A6-42E3-8AFB-890082180DF4}" presName="composite3" presStyleCnt="0"/>
      <dgm:spPr/>
    </dgm:pt>
    <dgm:pt modelId="{47152C83-E8EF-468B-A826-E1E9D781EC9B}" type="pres">
      <dgm:prSet presAssocID="{5A084926-51A6-42E3-8AFB-890082180DF4}" presName="background3" presStyleLbl="node3" presStyleIdx="1" presStyleCnt="2"/>
      <dgm:spPr/>
    </dgm:pt>
    <dgm:pt modelId="{4E0E8825-703C-47D3-A534-EFA0073D81E9}" type="pres">
      <dgm:prSet presAssocID="{5A084926-51A6-42E3-8AFB-890082180DF4}" presName="text3" presStyleLbl="fgAcc3" presStyleIdx="1" presStyleCnt="2" custScaleX="134193">
        <dgm:presLayoutVars>
          <dgm:chPref val="3"/>
        </dgm:presLayoutVars>
      </dgm:prSet>
      <dgm:spPr/>
    </dgm:pt>
    <dgm:pt modelId="{3F294B49-1BA9-45C8-BC42-8A4F506C1D58}" type="pres">
      <dgm:prSet presAssocID="{5A084926-51A6-42E3-8AFB-890082180DF4}" presName="hierChild4" presStyleCnt="0"/>
      <dgm:spPr/>
    </dgm:pt>
    <dgm:pt modelId="{7423E98F-980F-4C81-9C2F-C9CCE7942E69}" type="pres">
      <dgm:prSet presAssocID="{51AE5D33-8AFD-4914-A9FB-E7EF5E841752}" presName="Name10" presStyleLbl="parChTrans1D2" presStyleIdx="1" presStyleCnt="2"/>
      <dgm:spPr/>
    </dgm:pt>
    <dgm:pt modelId="{F9C32534-235D-4544-AEC0-31CCF427C591}" type="pres">
      <dgm:prSet presAssocID="{23359CAC-D11F-42F3-994E-2B1A29DD3123}" presName="hierRoot2" presStyleCnt="0"/>
      <dgm:spPr/>
    </dgm:pt>
    <dgm:pt modelId="{CF2D84E1-5E9D-4589-AD2F-9A167F8B5719}" type="pres">
      <dgm:prSet presAssocID="{23359CAC-D11F-42F3-994E-2B1A29DD3123}" presName="composite2" presStyleCnt="0"/>
      <dgm:spPr/>
    </dgm:pt>
    <dgm:pt modelId="{7E0BF544-9F04-4893-81EA-AB9F050C053E}" type="pres">
      <dgm:prSet presAssocID="{23359CAC-D11F-42F3-994E-2B1A29DD3123}" presName="background2" presStyleLbl="node2" presStyleIdx="1" presStyleCnt="2"/>
      <dgm:spPr/>
    </dgm:pt>
    <dgm:pt modelId="{577B9FE0-4B5E-4203-A59A-7127C560F5F8}" type="pres">
      <dgm:prSet presAssocID="{23359CAC-D11F-42F3-994E-2B1A29DD3123}" presName="text2" presStyleLbl="fgAcc2" presStyleIdx="1" presStyleCnt="2" custScaleX="176371">
        <dgm:presLayoutVars>
          <dgm:chPref val="3"/>
        </dgm:presLayoutVars>
      </dgm:prSet>
      <dgm:spPr/>
    </dgm:pt>
    <dgm:pt modelId="{A8A4A560-AD1F-4EE5-853A-367A7FC073B6}" type="pres">
      <dgm:prSet presAssocID="{23359CAC-D11F-42F3-994E-2B1A29DD3123}" presName="hierChild3" presStyleCnt="0"/>
      <dgm:spPr/>
    </dgm:pt>
  </dgm:ptLst>
  <dgm:cxnLst>
    <dgm:cxn modelId="{6F790A14-A992-4BAA-A928-F7BC5B2943D0}" srcId="{D3D1AA7E-396E-4760-BDD1-E53DAC604B54}" destId="{E3924996-CDB6-4932-B9E9-7DE8886871FA}" srcOrd="0" destOrd="0" parTransId="{AB61D764-3A6A-41C8-99AA-3C3A1EF2E5C1}" sibTransId="{D4FAC20C-2A51-4D5E-9CDD-10999FCAA42A}"/>
    <dgm:cxn modelId="{1AF0EF18-8570-4A16-AE36-DF327A7E5D83}" type="presOf" srcId="{560BFDDD-4AF2-4805-841D-45AF7D5A5258}" destId="{A3D9B835-2538-419E-BDA6-F9E466B7795D}" srcOrd="0" destOrd="0" presId="urn:microsoft.com/office/officeart/2005/8/layout/hierarchy1"/>
    <dgm:cxn modelId="{4E593A28-595A-4E25-BEF5-36DF4782E184}" type="presOf" srcId="{1D52E979-A9B1-4FB6-A716-13AB475E7DEE}" destId="{FF22666D-5B74-4AA1-8677-8F44376FE5B7}" srcOrd="0" destOrd="0" presId="urn:microsoft.com/office/officeart/2005/8/layout/hierarchy1"/>
    <dgm:cxn modelId="{2E40005B-938C-405B-BF68-E0B1C8531BF3}" type="presOf" srcId="{D3D1AA7E-396E-4760-BDD1-E53DAC604B54}" destId="{2E8D606F-4D3B-4A3C-8848-C736A02FC570}" srcOrd="0" destOrd="0" presId="urn:microsoft.com/office/officeart/2005/8/layout/hierarchy1"/>
    <dgm:cxn modelId="{D165C75C-52FD-4A8D-B263-E64AB23FBC2F}" type="presOf" srcId="{51AE5D33-8AFD-4914-A9FB-E7EF5E841752}" destId="{7423E98F-980F-4C81-9C2F-C9CCE7942E69}" srcOrd="0" destOrd="0" presId="urn:microsoft.com/office/officeart/2005/8/layout/hierarchy1"/>
    <dgm:cxn modelId="{864CEA5C-049A-4ABB-B7E7-8E47C7FAD6E9}" type="presOf" srcId="{AB61D764-3A6A-41C8-99AA-3C3A1EF2E5C1}" destId="{D87962F7-3BF8-4F55-BFF3-249BA59720AE}" srcOrd="0" destOrd="0" presId="urn:microsoft.com/office/officeart/2005/8/layout/hierarchy1"/>
    <dgm:cxn modelId="{B7D8FD48-37B4-4547-9548-2A9B2EF264D9}" type="presOf" srcId="{E3924996-CDB6-4932-B9E9-7DE8886871FA}" destId="{B5A09DE6-8652-41C7-942E-95DB86739026}" srcOrd="0" destOrd="0" presId="urn:microsoft.com/office/officeart/2005/8/layout/hierarchy1"/>
    <dgm:cxn modelId="{86145649-BBE1-431D-BD35-CF54121FF361}" type="presOf" srcId="{3DB53971-0621-441A-A947-5E558BE46277}" destId="{D5817ACC-24F9-44AC-9F18-2D6D479498DD}" srcOrd="0" destOrd="0" presId="urn:microsoft.com/office/officeart/2005/8/layout/hierarchy1"/>
    <dgm:cxn modelId="{D536754C-C5CF-4493-AC8B-60BE5591ECA6}" type="presOf" srcId="{5A084926-51A6-42E3-8AFB-890082180DF4}" destId="{4E0E8825-703C-47D3-A534-EFA0073D81E9}" srcOrd="0" destOrd="0" presId="urn:microsoft.com/office/officeart/2005/8/layout/hierarchy1"/>
    <dgm:cxn modelId="{A6E97671-54DF-45B9-BD66-EE887F6D404B}" type="presOf" srcId="{26ABCE51-4B6F-461B-B710-1D4C3F2E367A}" destId="{71AE8B45-DEB3-4C65-A5B5-B79E37F12595}" srcOrd="0" destOrd="0" presId="urn:microsoft.com/office/officeart/2005/8/layout/hierarchy1"/>
    <dgm:cxn modelId="{EE4B507E-D09C-4965-AADA-895DFEBAC183}" srcId="{1D52E979-A9B1-4FB6-A716-13AB475E7DEE}" destId="{5A084926-51A6-42E3-8AFB-890082180DF4}" srcOrd="1" destOrd="0" parTransId="{76853AFD-1BEF-4D2C-BA07-7EB2E4918FE8}" sibTransId="{B4D25632-3EF1-41C8-882D-59E65429178C}"/>
    <dgm:cxn modelId="{220FA490-9F99-44F3-83ED-C5503AF88803}" type="presOf" srcId="{6CB48C30-1CA0-4E8E-ADDF-6F7378E7B2EB}" destId="{D4BA6C24-744B-4574-9EC9-76CFFDD49ED5}" srcOrd="0" destOrd="0" presId="urn:microsoft.com/office/officeart/2005/8/layout/hierarchy1"/>
    <dgm:cxn modelId="{703A7A97-484E-410D-B19F-928680A5E73E}" srcId="{1D52E979-A9B1-4FB6-A716-13AB475E7DEE}" destId="{D3D1AA7E-396E-4760-BDD1-E53DAC604B54}" srcOrd="0" destOrd="0" parTransId="{DE18EBB8-64C2-4D20-AE47-3A724C0762BE}" sibTransId="{23ED643F-1CAE-446A-BD3B-70012AEBC226}"/>
    <dgm:cxn modelId="{86A3269B-E720-4997-8543-B0FD50DAC7EE}" srcId="{6CB48C30-1CA0-4E8E-ADDF-6F7378E7B2EB}" destId="{A201E0A8-E678-4C31-9373-6D273FFE2513}" srcOrd="0" destOrd="0" parTransId="{B578BAB6-3A00-4246-AFEE-7A8E6CDF5157}" sibTransId="{7EA6E300-2F1A-448B-A96F-8E9EFFA5F39D}"/>
    <dgm:cxn modelId="{E7070FAA-5904-446D-957C-68626C958F51}" type="presOf" srcId="{A83FC8E7-688F-4DF6-B4D4-26FBEA4AE46F}" destId="{F85F7211-6D61-4EC6-B6DB-6852D9A8306B}" srcOrd="0" destOrd="0" presId="urn:microsoft.com/office/officeart/2005/8/layout/hierarchy1"/>
    <dgm:cxn modelId="{B3750FB2-F0BD-4DEF-BED0-BA5AF3A7C6F3}" srcId="{A201E0A8-E678-4C31-9373-6D273FFE2513}" destId="{23359CAC-D11F-42F3-994E-2B1A29DD3123}" srcOrd="1" destOrd="0" parTransId="{51AE5D33-8AFD-4914-A9FB-E7EF5E841752}" sibTransId="{EFF53294-478D-4B79-BA73-24D2191BDFF1}"/>
    <dgm:cxn modelId="{D9F229B2-DFA6-465E-982A-ADAC7A43C185}" type="presOf" srcId="{01791CF7-0565-4618-989C-F63EA95DABF1}" destId="{2868E8CA-E41A-496D-B8C7-6A38DA4158CF}" srcOrd="0" destOrd="0" presId="urn:microsoft.com/office/officeart/2005/8/layout/hierarchy1"/>
    <dgm:cxn modelId="{BCB682C4-D61B-4DDA-9364-BAFE1B5E2C37}" srcId="{D3D1AA7E-396E-4760-BDD1-E53DAC604B54}" destId="{A83FC8E7-688F-4DF6-B4D4-26FBEA4AE46F}" srcOrd="1" destOrd="0" parTransId="{01791CF7-0565-4618-989C-F63EA95DABF1}" sibTransId="{5BE4076D-FADB-49F9-B967-11A6D5518D76}"/>
    <dgm:cxn modelId="{220A7AD0-27C9-4F53-885E-A4492BCDBD23}" type="presOf" srcId="{DE18EBB8-64C2-4D20-AE47-3A724C0762BE}" destId="{CFCD8CB0-4508-4346-9B59-F7FC9190D45C}" srcOrd="0" destOrd="0" presId="urn:microsoft.com/office/officeart/2005/8/layout/hierarchy1"/>
    <dgm:cxn modelId="{CE9B4ED3-DB7B-48A8-89C8-007D43D44774}" type="presOf" srcId="{23359CAC-D11F-42F3-994E-2B1A29DD3123}" destId="{577B9FE0-4B5E-4203-A59A-7127C560F5F8}" srcOrd="0" destOrd="0" presId="urn:microsoft.com/office/officeart/2005/8/layout/hierarchy1"/>
    <dgm:cxn modelId="{A45D25EB-55B1-4E0A-93A7-5B36AFC27D2B}" srcId="{A201E0A8-E678-4C31-9373-6D273FFE2513}" destId="{1D52E979-A9B1-4FB6-A716-13AB475E7DEE}" srcOrd="0" destOrd="0" parTransId="{560BFDDD-4AF2-4805-841D-45AF7D5A5258}" sibTransId="{BA75DDCB-C1B0-47A4-ACFC-1D72B85F1CAF}"/>
    <dgm:cxn modelId="{E31687EF-7EE3-49DE-B7A4-55E60705ACB8}" srcId="{D3D1AA7E-396E-4760-BDD1-E53DAC604B54}" destId="{3DB53971-0621-441A-A947-5E558BE46277}" srcOrd="2" destOrd="0" parTransId="{26ABCE51-4B6F-461B-B710-1D4C3F2E367A}" sibTransId="{54D33FEE-ADE6-49AB-8836-BB0C0977B61D}"/>
    <dgm:cxn modelId="{BB6020F5-485E-4993-8981-0668FF3EE348}" type="presOf" srcId="{A201E0A8-E678-4C31-9373-6D273FFE2513}" destId="{4FE4BD6F-059A-461A-8757-7147C4214066}" srcOrd="0" destOrd="0" presId="urn:microsoft.com/office/officeart/2005/8/layout/hierarchy1"/>
    <dgm:cxn modelId="{3A1563FC-B19F-437E-A0C1-CAEEF3803EC8}" type="presOf" srcId="{76853AFD-1BEF-4D2C-BA07-7EB2E4918FE8}" destId="{EC88631E-C883-4F71-9DB9-5C521FEBCCF8}" srcOrd="0" destOrd="0" presId="urn:microsoft.com/office/officeart/2005/8/layout/hierarchy1"/>
    <dgm:cxn modelId="{A6512A97-0AFA-44A0-AB6C-33566F88C360}" type="presParOf" srcId="{D4BA6C24-744B-4574-9EC9-76CFFDD49ED5}" destId="{65B45828-D826-4117-9EAE-630393BA41E8}" srcOrd="0" destOrd="0" presId="urn:microsoft.com/office/officeart/2005/8/layout/hierarchy1"/>
    <dgm:cxn modelId="{F5816279-C0BD-4961-85D7-C93F43DDE51E}" type="presParOf" srcId="{65B45828-D826-4117-9EAE-630393BA41E8}" destId="{E8E71410-B379-414B-B94F-D942A7DEC452}" srcOrd="0" destOrd="0" presId="urn:microsoft.com/office/officeart/2005/8/layout/hierarchy1"/>
    <dgm:cxn modelId="{815BFB41-A5D3-4963-9916-3236449662AF}" type="presParOf" srcId="{E8E71410-B379-414B-B94F-D942A7DEC452}" destId="{28864126-98EB-415F-87D4-5B43133D9CEE}" srcOrd="0" destOrd="0" presId="urn:microsoft.com/office/officeart/2005/8/layout/hierarchy1"/>
    <dgm:cxn modelId="{0702FEF2-80A8-49E3-AB4B-DD39CCAE255B}" type="presParOf" srcId="{E8E71410-B379-414B-B94F-D942A7DEC452}" destId="{4FE4BD6F-059A-461A-8757-7147C4214066}" srcOrd="1" destOrd="0" presId="urn:microsoft.com/office/officeart/2005/8/layout/hierarchy1"/>
    <dgm:cxn modelId="{48FFACA2-B782-4989-8D04-A093AF16D0B1}" type="presParOf" srcId="{65B45828-D826-4117-9EAE-630393BA41E8}" destId="{5CEC3D65-D21E-4939-9982-80A8768DB3AE}" srcOrd="1" destOrd="0" presId="urn:microsoft.com/office/officeart/2005/8/layout/hierarchy1"/>
    <dgm:cxn modelId="{B07A6212-B3DD-41FF-AAF2-B3C331A2F467}" type="presParOf" srcId="{5CEC3D65-D21E-4939-9982-80A8768DB3AE}" destId="{A3D9B835-2538-419E-BDA6-F9E466B7795D}" srcOrd="0" destOrd="0" presId="urn:microsoft.com/office/officeart/2005/8/layout/hierarchy1"/>
    <dgm:cxn modelId="{0E82AA56-18A0-4E8D-920E-AB0AE45BD15F}" type="presParOf" srcId="{5CEC3D65-D21E-4939-9982-80A8768DB3AE}" destId="{4DEC1222-8C33-462A-88C2-36B1A8B062C6}" srcOrd="1" destOrd="0" presId="urn:microsoft.com/office/officeart/2005/8/layout/hierarchy1"/>
    <dgm:cxn modelId="{2876D369-6316-47F4-9700-C65AEB89F322}" type="presParOf" srcId="{4DEC1222-8C33-462A-88C2-36B1A8B062C6}" destId="{6BA45E42-AFE1-4307-AF4A-5DA2BF4EAF80}" srcOrd="0" destOrd="0" presId="urn:microsoft.com/office/officeart/2005/8/layout/hierarchy1"/>
    <dgm:cxn modelId="{CC5D9F44-9E65-4FDF-AECD-292F4326C179}" type="presParOf" srcId="{6BA45E42-AFE1-4307-AF4A-5DA2BF4EAF80}" destId="{86DCF0C0-51E0-4D64-84CB-7225AEA7BEC2}" srcOrd="0" destOrd="0" presId="urn:microsoft.com/office/officeart/2005/8/layout/hierarchy1"/>
    <dgm:cxn modelId="{3DCFC778-2F1E-416D-B600-F4ED7C3D3FFC}" type="presParOf" srcId="{6BA45E42-AFE1-4307-AF4A-5DA2BF4EAF80}" destId="{FF22666D-5B74-4AA1-8677-8F44376FE5B7}" srcOrd="1" destOrd="0" presId="urn:microsoft.com/office/officeart/2005/8/layout/hierarchy1"/>
    <dgm:cxn modelId="{D58B2771-3469-4121-AEEB-C7DA418D4807}" type="presParOf" srcId="{4DEC1222-8C33-462A-88C2-36B1A8B062C6}" destId="{3F6C80F5-43EE-43EC-A750-F1C7A7100227}" srcOrd="1" destOrd="0" presId="urn:microsoft.com/office/officeart/2005/8/layout/hierarchy1"/>
    <dgm:cxn modelId="{C9469DF5-5976-4E4C-A58B-BF099BA36E72}" type="presParOf" srcId="{3F6C80F5-43EE-43EC-A750-F1C7A7100227}" destId="{CFCD8CB0-4508-4346-9B59-F7FC9190D45C}" srcOrd="0" destOrd="0" presId="urn:microsoft.com/office/officeart/2005/8/layout/hierarchy1"/>
    <dgm:cxn modelId="{DEBD9C5E-D7B4-431E-9977-AC14429F097F}" type="presParOf" srcId="{3F6C80F5-43EE-43EC-A750-F1C7A7100227}" destId="{38BE737E-A6E7-43FB-AB33-0CF21B40BD3C}" srcOrd="1" destOrd="0" presId="urn:microsoft.com/office/officeart/2005/8/layout/hierarchy1"/>
    <dgm:cxn modelId="{BE810E59-F0E7-433F-BD3B-27B26125E03E}" type="presParOf" srcId="{38BE737E-A6E7-43FB-AB33-0CF21B40BD3C}" destId="{A228C11A-FA9B-4572-BDDD-C797B6A4348C}" srcOrd="0" destOrd="0" presId="urn:microsoft.com/office/officeart/2005/8/layout/hierarchy1"/>
    <dgm:cxn modelId="{21A8262C-AE80-4DD4-A845-55B251E8929B}" type="presParOf" srcId="{A228C11A-FA9B-4572-BDDD-C797B6A4348C}" destId="{CF10F648-885A-4F82-813F-70B39C3A2BB8}" srcOrd="0" destOrd="0" presId="urn:microsoft.com/office/officeart/2005/8/layout/hierarchy1"/>
    <dgm:cxn modelId="{0EE91E94-A873-409F-9704-9968187B91A1}" type="presParOf" srcId="{A228C11A-FA9B-4572-BDDD-C797B6A4348C}" destId="{2E8D606F-4D3B-4A3C-8848-C736A02FC570}" srcOrd="1" destOrd="0" presId="urn:microsoft.com/office/officeart/2005/8/layout/hierarchy1"/>
    <dgm:cxn modelId="{0EE6435F-6455-4CE9-9139-7F7931AE47D9}" type="presParOf" srcId="{38BE737E-A6E7-43FB-AB33-0CF21B40BD3C}" destId="{09653C19-9EA6-460E-87B8-F8A819E48B66}" srcOrd="1" destOrd="0" presId="urn:microsoft.com/office/officeart/2005/8/layout/hierarchy1"/>
    <dgm:cxn modelId="{1F041CFC-3046-4A02-B52D-8745083885AA}" type="presParOf" srcId="{09653C19-9EA6-460E-87B8-F8A819E48B66}" destId="{D87962F7-3BF8-4F55-BFF3-249BA59720AE}" srcOrd="0" destOrd="0" presId="urn:microsoft.com/office/officeart/2005/8/layout/hierarchy1"/>
    <dgm:cxn modelId="{A718D122-CC78-46CC-853C-612C7A79F2AF}" type="presParOf" srcId="{09653C19-9EA6-460E-87B8-F8A819E48B66}" destId="{A9A29251-4FC1-4F2B-99DF-488909ADC4C0}" srcOrd="1" destOrd="0" presId="urn:microsoft.com/office/officeart/2005/8/layout/hierarchy1"/>
    <dgm:cxn modelId="{48F800AF-2C81-4AE0-BC27-06247641D639}" type="presParOf" srcId="{A9A29251-4FC1-4F2B-99DF-488909ADC4C0}" destId="{4A01E156-DF2A-4134-B24F-B4B770DDB7AF}" srcOrd="0" destOrd="0" presId="urn:microsoft.com/office/officeart/2005/8/layout/hierarchy1"/>
    <dgm:cxn modelId="{815A8E25-6BC7-4D96-BF78-582882531610}" type="presParOf" srcId="{4A01E156-DF2A-4134-B24F-B4B770DDB7AF}" destId="{B9D9B0F3-12BF-47A6-AC6A-313DC8ECC026}" srcOrd="0" destOrd="0" presId="urn:microsoft.com/office/officeart/2005/8/layout/hierarchy1"/>
    <dgm:cxn modelId="{31EFCA31-BA9F-459B-8176-E0B05E5D5D02}" type="presParOf" srcId="{4A01E156-DF2A-4134-B24F-B4B770DDB7AF}" destId="{B5A09DE6-8652-41C7-942E-95DB86739026}" srcOrd="1" destOrd="0" presId="urn:microsoft.com/office/officeart/2005/8/layout/hierarchy1"/>
    <dgm:cxn modelId="{9FA613DE-969A-444F-8D97-AEAC6CF18255}" type="presParOf" srcId="{A9A29251-4FC1-4F2B-99DF-488909ADC4C0}" destId="{96B54C68-7F80-4353-A763-5B31D48362F2}" srcOrd="1" destOrd="0" presId="urn:microsoft.com/office/officeart/2005/8/layout/hierarchy1"/>
    <dgm:cxn modelId="{C974F45A-A88D-4D33-9C0E-2C2AB5C29D6A}" type="presParOf" srcId="{09653C19-9EA6-460E-87B8-F8A819E48B66}" destId="{2868E8CA-E41A-496D-B8C7-6A38DA4158CF}" srcOrd="2" destOrd="0" presId="urn:microsoft.com/office/officeart/2005/8/layout/hierarchy1"/>
    <dgm:cxn modelId="{36B1A550-3769-4C6B-A000-0CF7747A57D4}" type="presParOf" srcId="{09653C19-9EA6-460E-87B8-F8A819E48B66}" destId="{635F6322-60FE-452B-A4A0-B3AC5C7EE5BD}" srcOrd="3" destOrd="0" presId="urn:microsoft.com/office/officeart/2005/8/layout/hierarchy1"/>
    <dgm:cxn modelId="{AD245EC1-A37A-4026-836D-5570542A56C1}" type="presParOf" srcId="{635F6322-60FE-452B-A4A0-B3AC5C7EE5BD}" destId="{299D4C91-3A5D-4305-B1F5-E2739E42E3E7}" srcOrd="0" destOrd="0" presId="urn:microsoft.com/office/officeart/2005/8/layout/hierarchy1"/>
    <dgm:cxn modelId="{49F36B7F-9FDB-409A-AC33-71764D60DF4B}" type="presParOf" srcId="{299D4C91-3A5D-4305-B1F5-E2739E42E3E7}" destId="{9DEC62F5-3BDF-410C-B46F-0C0AA0DCE5C9}" srcOrd="0" destOrd="0" presId="urn:microsoft.com/office/officeart/2005/8/layout/hierarchy1"/>
    <dgm:cxn modelId="{A61A23B3-EF60-4399-8E8A-0016338BAC25}" type="presParOf" srcId="{299D4C91-3A5D-4305-B1F5-E2739E42E3E7}" destId="{F85F7211-6D61-4EC6-B6DB-6852D9A8306B}" srcOrd="1" destOrd="0" presId="urn:microsoft.com/office/officeart/2005/8/layout/hierarchy1"/>
    <dgm:cxn modelId="{ABFF9C81-A49B-497C-B388-98E874146B9B}" type="presParOf" srcId="{635F6322-60FE-452B-A4A0-B3AC5C7EE5BD}" destId="{7170C690-CFC7-49C7-AAFC-51EE4E2CB43A}" srcOrd="1" destOrd="0" presId="urn:microsoft.com/office/officeart/2005/8/layout/hierarchy1"/>
    <dgm:cxn modelId="{BB0DD19C-0423-4BA8-865C-CB9B12FBC039}" type="presParOf" srcId="{09653C19-9EA6-460E-87B8-F8A819E48B66}" destId="{71AE8B45-DEB3-4C65-A5B5-B79E37F12595}" srcOrd="4" destOrd="0" presId="urn:microsoft.com/office/officeart/2005/8/layout/hierarchy1"/>
    <dgm:cxn modelId="{653F8EF8-0402-4F42-AFDB-F77F35D08163}" type="presParOf" srcId="{09653C19-9EA6-460E-87B8-F8A819E48B66}" destId="{B98CE83A-0ED0-4E9D-A79B-6A26951AFBA0}" srcOrd="5" destOrd="0" presId="urn:microsoft.com/office/officeart/2005/8/layout/hierarchy1"/>
    <dgm:cxn modelId="{3CA3FEC1-997C-4828-9437-F31BD261015A}" type="presParOf" srcId="{B98CE83A-0ED0-4E9D-A79B-6A26951AFBA0}" destId="{32C7FDA5-41B9-4255-890E-2B754DF7CEBB}" srcOrd="0" destOrd="0" presId="urn:microsoft.com/office/officeart/2005/8/layout/hierarchy1"/>
    <dgm:cxn modelId="{C8947E37-04CD-4970-866F-B6077253EB92}" type="presParOf" srcId="{32C7FDA5-41B9-4255-890E-2B754DF7CEBB}" destId="{0C5CAB33-B9AD-45F9-9BFE-8238214B9705}" srcOrd="0" destOrd="0" presId="urn:microsoft.com/office/officeart/2005/8/layout/hierarchy1"/>
    <dgm:cxn modelId="{BB408AE7-8372-48B5-A5EE-438621CF3D49}" type="presParOf" srcId="{32C7FDA5-41B9-4255-890E-2B754DF7CEBB}" destId="{D5817ACC-24F9-44AC-9F18-2D6D479498DD}" srcOrd="1" destOrd="0" presId="urn:microsoft.com/office/officeart/2005/8/layout/hierarchy1"/>
    <dgm:cxn modelId="{FD1197B1-F522-40ED-8FA7-A1DD9312BCFB}" type="presParOf" srcId="{B98CE83A-0ED0-4E9D-A79B-6A26951AFBA0}" destId="{84883754-1BBE-4034-B1DE-43D5288EB5FF}" srcOrd="1" destOrd="0" presId="urn:microsoft.com/office/officeart/2005/8/layout/hierarchy1"/>
    <dgm:cxn modelId="{AFA75FFF-E9D7-45F2-9439-4CDBF29F14EE}" type="presParOf" srcId="{3F6C80F5-43EE-43EC-A750-F1C7A7100227}" destId="{EC88631E-C883-4F71-9DB9-5C521FEBCCF8}" srcOrd="2" destOrd="0" presId="urn:microsoft.com/office/officeart/2005/8/layout/hierarchy1"/>
    <dgm:cxn modelId="{197AC021-76F9-46EC-A8F7-885C8A335CCD}" type="presParOf" srcId="{3F6C80F5-43EE-43EC-A750-F1C7A7100227}" destId="{616D9F67-A9F5-4834-B17A-246F0919BBC4}" srcOrd="3" destOrd="0" presId="urn:microsoft.com/office/officeart/2005/8/layout/hierarchy1"/>
    <dgm:cxn modelId="{A723BD3F-B0CB-4AD1-8B5F-34BFA2988258}" type="presParOf" srcId="{616D9F67-A9F5-4834-B17A-246F0919BBC4}" destId="{579C5A72-7CA2-4B1B-80D9-D4395881F41A}" srcOrd="0" destOrd="0" presId="urn:microsoft.com/office/officeart/2005/8/layout/hierarchy1"/>
    <dgm:cxn modelId="{3D880CD1-CD98-4231-8349-9694B5EF60C7}" type="presParOf" srcId="{579C5A72-7CA2-4B1B-80D9-D4395881F41A}" destId="{47152C83-E8EF-468B-A826-E1E9D781EC9B}" srcOrd="0" destOrd="0" presId="urn:microsoft.com/office/officeart/2005/8/layout/hierarchy1"/>
    <dgm:cxn modelId="{5379213C-7E9C-41B1-9323-12376E510AC1}" type="presParOf" srcId="{579C5A72-7CA2-4B1B-80D9-D4395881F41A}" destId="{4E0E8825-703C-47D3-A534-EFA0073D81E9}" srcOrd="1" destOrd="0" presId="urn:microsoft.com/office/officeart/2005/8/layout/hierarchy1"/>
    <dgm:cxn modelId="{10F50BDE-60C4-4B1E-A997-3F5B969507ED}" type="presParOf" srcId="{616D9F67-A9F5-4834-B17A-246F0919BBC4}" destId="{3F294B49-1BA9-45C8-BC42-8A4F506C1D58}" srcOrd="1" destOrd="0" presId="urn:microsoft.com/office/officeart/2005/8/layout/hierarchy1"/>
    <dgm:cxn modelId="{80B2BB6F-E979-40B6-A138-4ACB698CC3E2}" type="presParOf" srcId="{5CEC3D65-D21E-4939-9982-80A8768DB3AE}" destId="{7423E98F-980F-4C81-9C2F-C9CCE7942E69}" srcOrd="2" destOrd="0" presId="urn:microsoft.com/office/officeart/2005/8/layout/hierarchy1"/>
    <dgm:cxn modelId="{4EC86331-4AAE-4880-B53B-A3DCCC17B209}" type="presParOf" srcId="{5CEC3D65-D21E-4939-9982-80A8768DB3AE}" destId="{F9C32534-235D-4544-AEC0-31CCF427C591}" srcOrd="3" destOrd="0" presId="urn:microsoft.com/office/officeart/2005/8/layout/hierarchy1"/>
    <dgm:cxn modelId="{5DFBDCAE-DB6C-40AA-8AE0-BE2C017F2B3E}" type="presParOf" srcId="{F9C32534-235D-4544-AEC0-31CCF427C591}" destId="{CF2D84E1-5E9D-4589-AD2F-9A167F8B5719}" srcOrd="0" destOrd="0" presId="urn:microsoft.com/office/officeart/2005/8/layout/hierarchy1"/>
    <dgm:cxn modelId="{AF11C593-723F-42D9-9771-CDFCF16CB5A1}" type="presParOf" srcId="{CF2D84E1-5E9D-4589-AD2F-9A167F8B5719}" destId="{7E0BF544-9F04-4893-81EA-AB9F050C053E}" srcOrd="0" destOrd="0" presId="urn:microsoft.com/office/officeart/2005/8/layout/hierarchy1"/>
    <dgm:cxn modelId="{ACF9F789-E639-424A-B2B0-4CA496FAEEA5}" type="presParOf" srcId="{CF2D84E1-5E9D-4589-AD2F-9A167F8B5719}" destId="{577B9FE0-4B5E-4203-A59A-7127C560F5F8}" srcOrd="1" destOrd="0" presId="urn:microsoft.com/office/officeart/2005/8/layout/hierarchy1"/>
    <dgm:cxn modelId="{76975622-9FE9-4FBE-BE98-D1E47BD292CB}" type="presParOf" srcId="{F9C32534-235D-4544-AEC0-31CCF427C591}" destId="{A8A4A560-AD1F-4EE5-853A-367A7FC073B6}"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423E98F-980F-4C81-9C2F-C9CCE7942E69}">
      <dsp:nvSpPr>
        <dsp:cNvPr id="0" name=""/>
        <dsp:cNvSpPr/>
      </dsp:nvSpPr>
      <dsp:spPr>
        <a:xfrm>
          <a:off x="8245884" y="1312207"/>
          <a:ext cx="1942800" cy="600690"/>
        </a:xfrm>
        <a:custGeom>
          <a:avLst/>
          <a:gdLst/>
          <a:ahLst/>
          <a:cxnLst/>
          <a:rect l="0" t="0" r="0" b="0"/>
          <a:pathLst>
            <a:path>
              <a:moveTo>
                <a:pt x="0" y="0"/>
              </a:moveTo>
              <a:lnTo>
                <a:pt x="0" y="409353"/>
              </a:lnTo>
              <a:lnTo>
                <a:pt x="1942800" y="409353"/>
              </a:lnTo>
              <a:lnTo>
                <a:pt x="1942800" y="600690"/>
              </a:lnTo>
            </a:path>
          </a:pathLst>
        </a:custGeom>
        <a:noFill/>
        <a:ln w="25400" cap="flat" cmpd="sng" algn="ctr">
          <a:solidFill>
            <a:schemeClr val="accent3">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C88631E-C883-4F71-9DB9-5C521FEBCCF8}">
      <dsp:nvSpPr>
        <dsp:cNvPr id="0" name=""/>
        <dsp:cNvSpPr/>
      </dsp:nvSpPr>
      <dsp:spPr>
        <a:xfrm>
          <a:off x="6195000" y="3224434"/>
          <a:ext cx="1456313" cy="600690"/>
        </a:xfrm>
        <a:custGeom>
          <a:avLst/>
          <a:gdLst/>
          <a:ahLst/>
          <a:cxnLst/>
          <a:rect l="0" t="0" r="0" b="0"/>
          <a:pathLst>
            <a:path>
              <a:moveTo>
                <a:pt x="0" y="0"/>
              </a:moveTo>
              <a:lnTo>
                <a:pt x="0" y="409353"/>
              </a:lnTo>
              <a:lnTo>
                <a:pt x="1456313" y="409353"/>
              </a:lnTo>
              <a:lnTo>
                <a:pt x="1456313"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AE8B45-DEB3-4C65-A5B5-B79E37F12595}">
      <dsp:nvSpPr>
        <dsp:cNvPr id="0" name=""/>
        <dsp:cNvSpPr/>
      </dsp:nvSpPr>
      <dsp:spPr>
        <a:xfrm>
          <a:off x="4579691" y="5136661"/>
          <a:ext cx="2524391" cy="600690"/>
        </a:xfrm>
        <a:custGeom>
          <a:avLst/>
          <a:gdLst/>
          <a:ahLst/>
          <a:cxnLst/>
          <a:rect l="0" t="0" r="0" b="0"/>
          <a:pathLst>
            <a:path>
              <a:moveTo>
                <a:pt x="0" y="0"/>
              </a:moveTo>
              <a:lnTo>
                <a:pt x="0" y="409353"/>
              </a:lnTo>
              <a:lnTo>
                <a:pt x="2524391" y="409353"/>
              </a:lnTo>
              <a:lnTo>
                <a:pt x="2524391"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868E8CA-E41A-496D-B8C7-6A38DA4158CF}">
      <dsp:nvSpPr>
        <dsp:cNvPr id="0" name=""/>
        <dsp:cNvSpPr/>
      </dsp:nvSpPr>
      <dsp:spPr>
        <a:xfrm>
          <a:off x="4492508" y="5136661"/>
          <a:ext cx="91440" cy="600690"/>
        </a:xfrm>
        <a:custGeom>
          <a:avLst/>
          <a:gdLst/>
          <a:ahLst/>
          <a:cxnLst/>
          <a:rect l="0" t="0" r="0" b="0"/>
          <a:pathLst>
            <a:path>
              <a:moveTo>
                <a:pt x="87183" y="0"/>
              </a:moveTo>
              <a:lnTo>
                <a:pt x="87183" y="409353"/>
              </a:lnTo>
              <a:lnTo>
                <a:pt x="45720" y="409353"/>
              </a:lnTo>
              <a:lnTo>
                <a:pt x="4572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87962F7-3BF8-4F55-BFF3-249BA59720AE}">
      <dsp:nvSpPr>
        <dsp:cNvPr id="0" name=""/>
        <dsp:cNvSpPr/>
      </dsp:nvSpPr>
      <dsp:spPr>
        <a:xfrm>
          <a:off x="2013836" y="5136661"/>
          <a:ext cx="2565855" cy="600690"/>
        </a:xfrm>
        <a:custGeom>
          <a:avLst/>
          <a:gdLst/>
          <a:ahLst/>
          <a:cxnLst/>
          <a:rect l="0" t="0" r="0" b="0"/>
          <a:pathLst>
            <a:path>
              <a:moveTo>
                <a:pt x="2565855" y="0"/>
              </a:moveTo>
              <a:lnTo>
                <a:pt x="2565855" y="409353"/>
              </a:lnTo>
              <a:lnTo>
                <a:pt x="0" y="409353"/>
              </a:lnTo>
              <a:lnTo>
                <a:pt x="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FCD8CB0-4508-4346-9B59-F7FC9190D45C}">
      <dsp:nvSpPr>
        <dsp:cNvPr id="0" name=""/>
        <dsp:cNvSpPr/>
      </dsp:nvSpPr>
      <dsp:spPr>
        <a:xfrm>
          <a:off x="4579691" y="3224434"/>
          <a:ext cx="1615309" cy="600690"/>
        </a:xfrm>
        <a:custGeom>
          <a:avLst/>
          <a:gdLst/>
          <a:ahLst/>
          <a:cxnLst/>
          <a:rect l="0" t="0" r="0" b="0"/>
          <a:pathLst>
            <a:path>
              <a:moveTo>
                <a:pt x="1615309" y="0"/>
              </a:moveTo>
              <a:lnTo>
                <a:pt x="1615309" y="409353"/>
              </a:lnTo>
              <a:lnTo>
                <a:pt x="0" y="409353"/>
              </a:lnTo>
              <a:lnTo>
                <a:pt x="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D9B835-2538-419E-BDA6-F9E466B7795D}">
      <dsp:nvSpPr>
        <dsp:cNvPr id="0" name=""/>
        <dsp:cNvSpPr/>
      </dsp:nvSpPr>
      <dsp:spPr>
        <a:xfrm>
          <a:off x="6195000" y="1312207"/>
          <a:ext cx="2050883" cy="600690"/>
        </a:xfrm>
        <a:custGeom>
          <a:avLst/>
          <a:gdLst/>
          <a:ahLst/>
          <a:cxnLst/>
          <a:rect l="0" t="0" r="0" b="0"/>
          <a:pathLst>
            <a:path>
              <a:moveTo>
                <a:pt x="2050883" y="0"/>
              </a:moveTo>
              <a:lnTo>
                <a:pt x="2050883" y="409353"/>
              </a:lnTo>
              <a:lnTo>
                <a:pt x="0" y="409353"/>
              </a:lnTo>
              <a:lnTo>
                <a:pt x="0" y="600690"/>
              </a:lnTo>
            </a:path>
          </a:pathLst>
        </a:custGeom>
        <a:noFill/>
        <a:ln w="25400" cap="flat" cmpd="sng" algn="ctr">
          <a:solidFill>
            <a:schemeClr val="accent3">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8864126-98EB-415F-87D4-5B43133D9CEE}">
      <dsp:nvSpPr>
        <dsp:cNvPr id="0" name=""/>
        <dsp:cNvSpPr/>
      </dsp:nvSpPr>
      <dsp:spPr>
        <a:xfrm>
          <a:off x="6827473" y="671"/>
          <a:ext cx="2836822"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4FE4BD6F-059A-461A-8757-7147C4214066}">
      <dsp:nvSpPr>
        <dsp:cNvPr id="0" name=""/>
        <dsp:cNvSpPr/>
      </dsp:nvSpPr>
      <dsp:spPr>
        <a:xfrm>
          <a:off x="7056963" y="218686"/>
          <a:ext cx="2836822"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Return on Equity (ROE)</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100" i="1" kern="1200">
                        <a:latin typeface="Cambria Math" panose="02040503050406030204" pitchFamily="18" charset="0"/>
                      </a:rPr>
                    </m:ctrlPr>
                  </m:fPr>
                  <m:num>
                    <m:r>
                      <a:rPr lang="en-CA" altLang="zh-CN" sz="1100" b="0" i="1" kern="1200">
                        <a:latin typeface="Cambria Math" panose="02040503050406030204" pitchFamily="18" charset="0"/>
                      </a:rPr>
                      <m:t>𝑁𝑒𝑡</m:t>
                    </m:r>
                    <m:r>
                      <a:rPr lang="en-CA" altLang="zh-CN" sz="1100" b="0" i="1" kern="1200">
                        <a:latin typeface="Cambria Math" panose="02040503050406030204" pitchFamily="18" charset="0"/>
                      </a:rPr>
                      <m:t> </m:t>
                    </m:r>
                    <m:r>
                      <a:rPr lang="en-CA" altLang="zh-CN" sz="1100" b="0" i="1" kern="1200">
                        <a:latin typeface="Cambria Math" panose="02040503050406030204" pitchFamily="18" charset="0"/>
                      </a:rPr>
                      <m:t>𝑖𝑛𝑐𝑜𝑚𝑒</m:t>
                    </m:r>
                  </m:num>
                  <m:den>
                    <m:r>
                      <a:rPr lang="en-CA" altLang="zh-CN" sz="1100" b="0" i="1" kern="1200">
                        <a:latin typeface="Cambria Math" panose="02040503050406030204" pitchFamily="18" charset="0"/>
                      </a:rPr>
                      <m:t>𝐴𝑣𝑒𝑟𝑎𝑔𝑒</m:t>
                    </m:r>
                    <m:r>
                      <a:rPr lang="en-CA" altLang="zh-CN" sz="1100" b="0" i="1" kern="1200">
                        <a:latin typeface="Cambria Math" panose="02040503050406030204" pitchFamily="18" charset="0"/>
                      </a:rPr>
                      <m:t> </m:t>
                    </m:r>
                    <m:r>
                      <a:rPr lang="en-CA" altLang="zh-CN" sz="1100" b="0" i="1" kern="1200">
                        <a:latin typeface="Cambria Math" panose="02040503050406030204" pitchFamily="18" charset="0"/>
                      </a:rPr>
                      <m:t>𝑠h𝑎𝑟𝑒h𝑜𝑙𝑑𝑒𝑟</m:t>
                    </m:r>
                    <m:sSup>
                      <m:sSupPr>
                        <m:ctrlPr>
                          <a:rPr lang="en-CA" altLang="zh-CN" sz="1100" b="0" i="1" kern="1200">
                            <a:latin typeface="Cambria Math" panose="02040503050406030204" pitchFamily="18" charset="0"/>
                          </a:rPr>
                        </m:ctrlPr>
                      </m:sSupPr>
                      <m:e>
                        <m:r>
                          <a:rPr lang="en-CA" altLang="zh-CN" sz="1100" b="0" i="1" kern="1200">
                            <a:latin typeface="Cambria Math" panose="02040503050406030204" pitchFamily="18" charset="0"/>
                          </a:rPr>
                          <m:t>𝑠</m:t>
                        </m:r>
                      </m:e>
                      <m:sup>
                        <m:r>
                          <a:rPr lang="en-CA" altLang="zh-CN" sz="1100" b="0" i="1" kern="1200">
                            <a:latin typeface="Cambria Math" panose="02040503050406030204" pitchFamily="18" charset="0"/>
                          </a:rPr>
                          <m:t>′</m:t>
                        </m:r>
                      </m:sup>
                    </m:sSup>
                    <m:r>
                      <a:rPr lang="en-CA" altLang="zh-CN" sz="1100" b="0" i="1" kern="1200">
                        <a:latin typeface="Cambria Math" panose="02040503050406030204" pitchFamily="18" charset="0"/>
                      </a:rPr>
                      <m:t>𝑒𝑞𝑢𝑖𝑡𝑦</m:t>
                    </m:r>
                  </m:den>
                </m:f>
                <m:r>
                  <a:rPr lang="en-CA" altLang="zh-CN" sz="1100" b="0" i="1" kern="1200">
                    <a:latin typeface="Cambria Math" panose="02040503050406030204" pitchFamily="18" charset="0"/>
                  </a:rPr>
                  <m:t>=0.0478</m:t>
                </m:r>
              </m:oMath>
            </m:oMathPara>
          </a14:m>
          <a:endParaRPr lang="zh-CN" altLang="en-US" sz="1400" kern="1200"/>
        </a:p>
      </dsp:txBody>
      <dsp:txXfrm>
        <a:off x="7095377" y="257100"/>
        <a:ext cx="2759994" cy="1234708"/>
      </dsp:txXfrm>
    </dsp:sp>
    <dsp:sp modelId="{86DCF0C0-51E0-4D64-84CB-7225AEA7BEC2}">
      <dsp:nvSpPr>
        <dsp:cNvPr id="0" name=""/>
        <dsp:cNvSpPr/>
      </dsp:nvSpPr>
      <dsp:spPr>
        <a:xfrm>
          <a:off x="4481690" y="1912898"/>
          <a:ext cx="342662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FF22666D-5B74-4AA1-8677-8F44376FE5B7}">
      <dsp:nvSpPr>
        <dsp:cNvPr id="0" name=""/>
        <dsp:cNvSpPr/>
      </dsp:nvSpPr>
      <dsp:spPr>
        <a:xfrm>
          <a:off x="4711180" y="2130913"/>
          <a:ext cx="342662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Return on Assets  (ROA)</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𝐴𝑣𝑒𝑟𝑎𝑔𝑒</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𝑡𝑜𝑡𝑎𝑙</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𝑎𝑠𝑠𝑒𝑡𝑠</m:t>
                  </m:r>
                </m:den>
              </m:f>
              <m:r>
                <a:rPr lang="en-CA" altLang="zh-CN" sz="1400" b="0" i="1" kern="1200">
                  <a:latin typeface="Cambria Math" panose="02040503050406030204" pitchFamily="18" charset="0"/>
                </a:rPr>
                <m:t>= </m:t>
              </m:r>
            </m:oMath>
          </a14:m>
          <a:r>
            <a:rPr lang="en-CA" altLang="zh-CN" sz="1400" kern="1200"/>
            <a:t>0.0160</a:t>
          </a:r>
          <a:endParaRPr lang="zh-CN" altLang="en-US" sz="1000" kern="1200"/>
        </a:p>
      </dsp:txBody>
      <dsp:txXfrm>
        <a:off x="4749594" y="2169327"/>
        <a:ext cx="3349793" cy="1234708"/>
      </dsp:txXfrm>
    </dsp:sp>
    <dsp:sp modelId="{CF10F648-885A-4F82-813F-70B39C3A2BB8}">
      <dsp:nvSpPr>
        <dsp:cNvPr id="0" name=""/>
        <dsp:cNvSpPr/>
      </dsp:nvSpPr>
      <dsp:spPr>
        <a:xfrm>
          <a:off x="3352868" y="3825124"/>
          <a:ext cx="245364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2E8D606F-4D3B-4A3C-8848-C736A02FC570}">
      <dsp:nvSpPr>
        <dsp:cNvPr id="0" name=""/>
        <dsp:cNvSpPr/>
      </dsp:nvSpPr>
      <dsp:spPr>
        <a:xfrm>
          <a:off x="3582358" y="4043140"/>
          <a:ext cx="245364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Net Profit Margin</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𝑅𝑒𝑣𝑒𝑛𝑢𝑒</m:t>
                  </m:r>
                </m:den>
              </m:f>
              <m:r>
                <a:rPr lang="en-CA" altLang="zh-CN" sz="1400" b="0" i="1" kern="1200">
                  <a:latin typeface="Cambria Math" panose="02040503050406030204" pitchFamily="18" charset="0"/>
                </a:rPr>
                <m:t>=</m:t>
              </m:r>
            </m:oMath>
          </a14:m>
          <a:r>
            <a:rPr lang="en-CA" altLang="zh-CN" sz="1400" kern="1200"/>
            <a:t>0.0219</a:t>
          </a:r>
          <a:endParaRPr lang="zh-CN" altLang="en-US" sz="1400" kern="1200"/>
        </a:p>
      </dsp:txBody>
      <dsp:txXfrm>
        <a:off x="3620772" y="4081554"/>
        <a:ext cx="2376819" cy="1234708"/>
      </dsp:txXfrm>
    </dsp:sp>
    <dsp:sp modelId="{B9D9B0F3-12BF-47A6-AC6A-313DC8ECC026}">
      <dsp:nvSpPr>
        <dsp:cNvPr id="0" name=""/>
        <dsp:cNvSpPr/>
      </dsp:nvSpPr>
      <dsp:spPr>
        <a:xfrm>
          <a:off x="981130" y="5737351"/>
          <a:ext cx="206541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B5A09DE6-8652-41C7-942E-95DB86739026}">
      <dsp:nvSpPr>
        <dsp:cNvPr id="0" name=""/>
        <dsp:cNvSpPr/>
      </dsp:nvSpPr>
      <dsp:spPr>
        <a:xfrm>
          <a:off x="1210621" y="5955367"/>
          <a:ext cx="206541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Tax Burden</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𝐸𝐵𝑇</m:t>
                  </m:r>
                </m:den>
              </m:f>
            </m:oMath>
          </a14:m>
          <a:r>
            <a:rPr lang="en-CA" altLang="zh-CN" sz="1400" kern="1200"/>
            <a:t>=0.5979</a:t>
          </a:r>
          <a:endParaRPr lang="zh-CN" altLang="en-US" sz="1400" kern="1200"/>
        </a:p>
      </dsp:txBody>
      <dsp:txXfrm>
        <a:off x="1249035" y="5993781"/>
        <a:ext cx="1988583" cy="1234708"/>
      </dsp:txXfrm>
    </dsp:sp>
    <dsp:sp modelId="{9DEC62F5-3BDF-410C-B46F-0C0AA0DCE5C9}">
      <dsp:nvSpPr>
        <dsp:cNvPr id="0" name=""/>
        <dsp:cNvSpPr/>
      </dsp:nvSpPr>
      <dsp:spPr>
        <a:xfrm>
          <a:off x="3505522" y="5737351"/>
          <a:ext cx="206541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F85F7211-6D61-4EC6-B6DB-6852D9A8306B}">
      <dsp:nvSpPr>
        <dsp:cNvPr id="0" name=""/>
        <dsp:cNvSpPr/>
      </dsp:nvSpPr>
      <dsp:spPr>
        <a:xfrm>
          <a:off x="3735013" y="5955367"/>
          <a:ext cx="206541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Interest Burden</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𝐸𝐵𝑇</m:t>
                    </m:r>
                  </m:num>
                  <m:den>
                    <m:r>
                      <a:rPr lang="en-CA" altLang="zh-CN" sz="1200" b="0" i="1" kern="1200">
                        <a:latin typeface="Cambria Math" panose="02040503050406030204" pitchFamily="18" charset="0"/>
                      </a:rPr>
                      <m:t>𝐸𝐵𝐼𝑇</m:t>
                    </m:r>
                  </m:den>
                </m:f>
                <m:r>
                  <a:rPr lang="en-CA" altLang="zh-CN" sz="1200" b="0" i="1" kern="1200">
                    <a:latin typeface="Cambria Math" panose="02040503050406030204" pitchFamily="18" charset="0"/>
                  </a:rPr>
                  <m:t>=0.5787</m:t>
                </m:r>
              </m:oMath>
            </m:oMathPara>
          </a14:m>
          <a:endParaRPr lang="zh-CN" altLang="en-US" sz="1400" kern="1200"/>
        </a:p>
      </dsp:txBody>
      <dsp:txXfrm>
        <a:off x="3773427" y="5993781"/>
        <a:ext cx="1988583" cy="1234708"/>
      </dsp:txXfrm>
    </dsp:sp>
    <dsp:sp modelId="{0C5CAB33-B9AD-45F9-9BFE-8238214B9705}">
      <dsp:nvSpPr>
        <dsp:cNvPr id="0" name=""/>
        <dsp:cNvSpPr/>
      </dsp:nvSpPr>
      <dsp:spPr>
        <a:xfrm>
          <a:off x="6029914" y="5737351"/>
          <a:ext cx="214833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D5817ACC-24F9-44AC-9F18-2D6D479498DD}">
      <dsp:nvSpPr>
        <dsp:cNvPr id="0" name=""/>
        <dsp:cNvSpPr/>
      </dsp:nvSpPr>
      <dsp:spPr>
        <a:xfrm>
          <a:off x="6259405" y="5955367"/>
          <a:ext cx="214833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EBIT Margin</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𝐸𝐵𝐼𝑇</m:t>
                    </m:r>
                  </m:num>
                  <m:den>
                    <m:r>
                      <a:rPr lang="en-CA" altLang="zh-CN" sz="1200" b="0" i="1" kern="1200">
                        <a:latin typeface="Cambria Math" panose="02040503050406030204" pitchFamily="18" charset="0"/>
                      </a:rPr>
                      <m:t>𝑅𝑒𝑣𝑒𝑛𝑢𝑒</m:t>
                    </m:r>
                  </m:den>
                </m:f>
                <m:r>
                  <a:rPr lang="en-CA" altLang="zh-CN" sz="1200" b="0" i="1" kern="1200">
                    <a:latin typeface="Cambria Math" panose="02040503050406030204" pitchFamily="18" charset="0"/>
                  </a:rPr>
                  <m:t>=0.0632</m:t>
                </m:r>
              </m:oMath>
            </m:oMathPara>
          </a14:m>
          <a:endParaRPr lang="zh-CN" altLang="en-US" sz="1400" kern="1200"/>
        </a:p>
      </dsp:txBody>
      <dsp:txXfrm>
        <a:off x="6297819" y="5993781"/>
        <a:ext cx="2071509" cy="1234708"/>
      </dsp:txXfrm>
    </dsp:sp>
    <dsp:sp modelId="{47152C83-E8EF-468B-A826-E1E9D781EC9B}">
      <dsp:nvSpPr>
        <dsp:cNvPr id="0" name=""/>
        <dsp:cNvSpPr/>
      </dsp:nvSpPr>
      <dsp:spPr>
        <a:xfrm>
          <a:off x="6265495" y="3825124"/>
          <a:ext cx="277163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4E0E8825-703C-47D3-A534-EFA0073D81E9}">
      <dsp:nvSpPr>
        <dsp:cNvPr id="0" name=""/>
        <dsp:cNvSpPr/>
      </dsp:nvSpPr>
      <dsp:spPr>
        <a:xfrm>
          <a:off x="6494985" y="4043140"/>
          <a:ext cx="277163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Total Asset Turnover</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𝑅𝑒𝑣𝑒𝑛𝑢𝑒</m:t>
                    </m:r>
                  </m:num>
                  <m:den>
                    <m:r>
                      <a:rPr lang="en-CA" altLang="zh-CN" sz="1200" b="0" i="1" kern="1200">
                        <a:latin typeface="Cambria Math" panose="02040503050406030204" pitchFamily="18" charset="0"/>
                      </a:rPr>
                      <m:t>𝐴𝑣𝑒𝑟𝑎𝑔𝑒</m:t>
                    </m:r>
                    <m:r>
                      <a:rPr lang="en-CA" altLang="zh-CN" sz="1200" b="0" i="1" kern="1200">
                        <a:latin typeface="Cambria Math" panose="02040503050406030204" pitchFamily="18" charset="0"/>
                      </a:rPr>
                      <m:t> </m:t>
                    </m:r>
                    <m:r>
                      <a:rPr lang="en-CA" altLang="zh-CN" sz="1200" b="0" i="1" kern="1200">
                        <a:latin typeface="Cambria Math" panose="02040503050406030204" pitchFamily="18" charset="0"/>
                      </a:rPr>
                      <m:t>𝑡𝑜𝑡𝑎𝑙</m:t>
                    </m:r>
                    <m:r>
                      <a:rPr lang="en-CA" altLang="zh-CN" sz="1200" b="0" i="1" kern="1200">
                        <a:latin typeface="Cambria Math" panose="02040503050406030204" pitchFamily="18" charset="0"/>
                      </a:rPr>
                      <m:t> </m:t>
                    </m:r>
                    <m:r>
                      <a:rPr lang="en-CA" altLang="zh-CN" sz="1200" b="0" i="1" kern="1200">
                        <a:latin typeface="Cambria Math" panose="02040503050406030204" pitchFamily="18" charset="0"/>
                      </a:rPr>
                      <m:t>𝑎𝑠𝑠𝑒𝑡𝑠</m:t>
                    </m:r>
                  </m:den>
                </m:f>
                <m:r>
                  <a:rPr lang="en-CA" altLang="zh-CN" sz="1200" b="0" i="1" kern="1200">
                    <a:latin typeface="Cambria Math" panose="02040503050406030204" pitchFamily="18" charset="0"/>
                  </a:rPr>
                  <m:t>=0.7295</m:t>
                </m:r>
              </m:oMath>
            </m:oMathPara>
          </a14:m>
          <a:endParaRPr lang="zh-CN" altLang="en-US" sz="1400" kern="1200"/>
        </a:p>
      </dsp:txBody>
      <dsp:txXfrm>
        <a:off x="6533399" y="4081554"/>
        <a:ext cx="2694809" cy="1234708"/>
      </dsp:txXfrm>
    </dsp:sp>
    <dsp:sp modelId="{7E0BF544-9F04-4893-81EA-AB9F050C053E}">
      <dsp:nvSpPr>
        <dsp:cNvPr id="0" name=""/>
        <dsp:cNvSpPr/>
      </dsp:nvSpPr>
      <dsp:spPr>
        <a:xfrm>
          <a:off x="8367291" y="1912898"/>
          <a:ext cx="364278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577B9FE0-4B5E-4203-A59A-7127C560F5F8}">
      <dsp:nvSpPr>
        <dsp:cNvPr id="0" name=""/>
        <dsp:cNvSpPr/>
      </dsp:nvSpPr>
      <dsp:spPr>
        <a:xfrm>
          <a:off x="8596781" y="2130913"/>
          <a:ext cx="364278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Leverage</a:t>
          </a:r>
          <a:endParaRPr lang="en-CA" altLang="zh-CN" sz="1400" i="1" kern="1200">
            <a:latin typeface="Cambria Math" panose="02040503050406030204" pitchFamily="18" charset="0"/>
          </a:endParaRP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050" i="1" kern="1200">
                        <a:latin typeface="Cambria Math" panose="02040503050406030204" pitchFamily="18" charset="0"/>
                      </a:rPr>
                    </m:ctrlPr>
                  </m:fPr>
                  <m:num>
                    <m:r>
                      <a:rPr lang="en-CA" altLang="zh-CN" sz="1050" b="0" i="1" kern="1200">
                        <a:latin typeface="Cambria Math" panose="02040503050406030204" pitchFamily="18" charset="0"/>
                      </a:rPr>
                      <m:t>𝐴𝑣𝑒𝑟𝑎𝑔𝑒</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𝑡𝑜𝑡𝑎𝑙</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𝑎𝑠𝑠𝑒𝑡𝑠</m:t>
                    </m:r>
                  </m:num>
                  <m:den>
                    <m:r>
                      <a:rPr lang="en-CA" altLang="zh-CN" sz="1050" b="0" i="1" kern="1200">
                        <a:latin typeface="Cambria Math" panose="02040503050406030204" pitchFamily="18" charset="0"/>
                      </a:rPr>
                      <m:t>𝐴𝑣𝑒𝑟𝑎𝑔𝑒</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𝑠h𝑎𝑟𝑒h𝑜𝑙𝑑𝑒𝑟</m:t>
                    </m:r>
                    <m:sSup>
                      <m:sSupPr>
                        <m:ctrlPr>
                          <a:rPr lang="en-CA" altLang="zh-CN" sz="1050" b="0" i="1" kern="1200">
                            <a:latin typeface="Cambria Math" panose="02040503050406030204" pitchFamily="18" charset="0"/>
                          </a:rPr>
                        </m:ctrlPr>
                      </m:sSupPr>
                      <m:e>
                        <m:r>
                          <a:rPr lang="en-CA" altLang="zh-CN" sz="1050" b="0" i="1" kern="1200">
                            <a:latin typeface="Cambria Math" panose="02040503050406030204" pitchFamily="18" charset="0"/>
                          </a:rPr>
                          <m:t>𝑠</m:t>
                        </m:r>
                      </m:e>
                      <m:sup>
                        <m:r>
                          <a:rPr lang="en-CA" altLang="zh-CN" sz="1050" b="0" i="1" kern="1200">
                            <a:latin typeface="Cambria Math" panose="02040503050406030204" pitchFamily="18" charset="0"/>
                          </a:rPr>
                          <m:t>′</m:t>
                        </m:r>
                      </m:sup>
                    </m:sSup>
                    <m:r>
                      <a:rPr lang="en-CA" altLang="zh-CN" sz="1050" b="0" i="1" kern="1200">
                        <a:latin typeface="Cambria Math" panose="02040503050406030204" pitchFamily="18" charset="0"/>
                      </a:rPr>
                      <m:t>𝑒𝑞𝑢𝑖𝑡𝑦</m:t>
                    </m:r>
                  </m:den>
                </m:f>
                <m:r>
                  <a:rPr lang="en-CA" altLang="zh-CN" sz="1050" b="0" i="1" kern="1200">
                    <a:latin typeface="Cambria Math" panose="02040503050406030204" pitchFamily="18" charset="0"/>
                  </a:rPr>
                  <m:t>=2.9975</m:t>
                </m:r>
              </m:oMath>
            </m:oMathPara>
          </a14:m>
          <a:endParaRPr lang="zh-CN" altLang="en-US" sz="1400" kern="1200"/>
        </a:p>
      </dsp:txBody>
      <dsp:txXfrm>
        <a:off x="8635195" y="2169327"/>
        <a:ext cx="3565959" cy="123470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3</xdr:col>
      <xdr:colOff>238125</xdr:colOff>
      <xdr:row>2</xdr:row>
      <xdr:rowOff>161925</xdr:rowOff>
    </xdr:from>
    <xdr:to>
      <xdr:col>22</xdr:col>
      <xdr:colOff>428625</xdr:colOff>
      <xdr:row>43</xdr:row>
      <xdr:rowOff>9525</xdr:rowOff>
    </xdr:to>
    <xdr:graphicFrame macro="">
      <xdr:nvGraphicFramePr>
        <xdr:cNvPr id="2" name="Diagram 1">
          <a:extLst>
            <a:ext uri="{FF2B5EF4-FFF2-40B4-BE49-F238E27FC236}">
              <a16:creationId xmlns:a16="http://schemas.microsoft.com/office/drawing/2014/main" id="{11886E13-661D-4507-A7AF-BAEC802C7FD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oneCellAnchor>
    <xdr:from>
      <xdr:col>14</xdr:col>
      <xdr:colOff>401074</xdr:colOff>
      <xdr:row>2</xdr:row>
      <xdr:rowOff>107448</xdr:rowOff>
    </xdr:from>
    <xdr:ext cx="1036181" cy="311496"/>
    <xdr:sp macro="" textlink="">
      <xdr:nvSpPr>
        <xdr:cNvPr id="3" name="Rectangle 2">
          <a:extLst>
            <a:ext uri="{FF2B5EF4-FFF2-40B4-BE49-F238E27FC236}">
              <a16:creationId xmlns:a16="http://schemas.microsoft.com/office/drawing/2014/main" id="{E3A4A69F-2F76-45AA-B0E7-098CE5FF88A4}"/>
            </a:ext>
          </a:extLst>
        </xdr:cNvPr>
        <xdr:cNvSpPr/>
      </xdr:nvSpPr>
      <xdr:spPr>
        <a:xfrm>
          <a:off x="10002274" y="631323"/>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11</xdr:col>
      <xdr:colOff>391549</xdr:colOff>
      <xdr:row>13</xdr:row>
      <xdr:rowOff>31248</xdr:rowOff>
    </xdr:from>
    <xdr:ext cx="1036181" cy="311496"/>
    <xdr:sp macro="" textlink="">
      <xdr:nvSpPr>
        <xdr:cNvPr id="4" name="Rectangle 3">
          <a:extLst>
            <a:ext uri="{FF2B5EF4-FFF2-40B4-BE49-F238E27FC236}">
              <a16:creationId xmlns:a16="http://schemas.microsoft.com/office/drawing/2014/main" id="{0DD2E028-A944-48D9-ADF8-5C0BEA24AA41}"/>
            </a:ext>
          </a:extLst>
        </xdr:cNvPr>
        <xdr:cNvSpPr/>
      </xdr:nvSpPr>
      <xdr:spPr>
        <a:xfrm>
          <a:off x="7935349" y="2441073"/>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17</xdr:col>
      <xdr:colOff>201848</xdr:colOff>
      <xdr:row>13</xdr:row>
      <xdr:rowOff>40773</xdr:rowOff>
    </xdr:from>
    <xdr:ext cx="825034" cy="311496"/>
    <xdr:sp macro="" textlink="">
      <xdr:nvSpPr>
        <xdr:cNvPr id="5" name="Rectangle 4">
          <a:extLst>
            <a:ext uri="{FF2B5EF4-FFF2-40B4-BE49-F238E27FC236}">
              <a16:creationId xmlns:a16="http://schemas.microsoft.com/office/drawing/2014/main" id="{39292497-45C8-4450-9173-4353554139C1}"/>
            </a:ext>
          </a:extLst>
        </xdr:cNvPr>
        <xdr:cNvSpPr/>
      </xdr:nvSpPr>
      <xdr:spPr>
        <a:xfrm>
          <a:off x="11860448" y="2450598"/>
          <a:ext cx="825034"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Solvency</a:t>
          </a:r>
        </a:p>
      </xdr:txBody>
    </xdr:sp>
    <xdr:clientData/>
  </xdr:oneCellAnchor>
  <xdr:oneCellAnchor>
    <xdr:from>
      <xdr:col>13</xdr:col>
      <xdr:colOff>545338</xdr:colOff>
      <xdr:row>23</xdr:row>
      <xdr:rowOff>136023</xdr:rowOff>
    </xdr:from>
    <xdr:ext cx="881010" cy="311496"/>
    <xdr:sp macro="" textlink="">
      <xdr:nvSpPr>
        <xdr:cNvPr id="6" name="Rectangle 5">
          <a:extLst>
            <a:ext uri="{FF2B5EF4-FFF2-40B4-BE49-F238E27FC236}">
              <a16:creationId xmlns:a16="http://schemas.microsoft.com/office/drawing/2014/main" id="{052EF432-D559-4AEF-87D0-C549CBF07A0B}"/>
            </a:ext>
          </a:extLst>
        </xdr:cNvPr>
        <xdr:cNvSpPr/>
      </xdr:nvSpPr>
      <xdr:spPr>
        <a:xfrm>
          <a:off x="9460738" y="4260348"/>
          <a:ext cx="881010"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Efficiency</a:t>
          </a:r>
        </a:p>
      </xdr:txBody>
    </xdr:sp>
    <xdr:clientData/>
  </xdr:oneCellAnchor>
  <xdr:oneCellAnchor>
    <xdr:from>
      <xdr:col>9</xdr:col>
      <xdr:colOff>248674</xdr:colOff>
      <xdr:row>23</xdr:row>
      <xdr:rowOff>136023</xdr:rowOff>
    </xdr:from>
    <xdr:ext cx="1036181" cy="311496"/>
    <xdr:sp macro="" textlink="">
      <xdr:nvSpPr>
        <xdr:cNvPr id="7" name="Rectangle 6">
          <a:extLst>
            <a:ext uri="{FF2B5EF4-FFF2-40B4-BE49-F238E27FC236}">
              <a16:creationId xmlns:a16="http://schemas.microsoft.com/office/drawing/2014/main" id="{256E5A0F-5266-41C8-A540-55D6116C78EF}"/>
            </a:ext>
          </a:extLst>
        </xdr:cNvPr>
        <xdr:cNvSpPr/>
      </xdr:nvSpPr>
      <xdr:spPr>
        <a:xfrm>
          <a:off x="6420874" y="4260348"/>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12</xdr:col>
      <xdr:colOff>234357</xdr:colOff>
      <xdr:row>34</xdr:row>
      <xdr:rowOff>50298</xdr:rowOff>
    </xdr:from>
    <xdr:ext cx="1848648" cy="311496"/>
    <xdr:sp macro="" textlink="">
      <xdr:nvSpPr>
        <xdr:cNvPr id="8" name="Rectangle 7">
          <a:extLst>
            <a:ext uri="{FF2B5EF4-FFF2-40B4-BE49-F238E27FC236}">
              <a16:creationId xmlns:a16="http://schemas.microsoft.com/office/drawing/2014/main" id="{08D41F7C-A4CA-434C-89E3-713BBE412E51}"/>
            </a:ext>
          </a:extLst>
        </xdr:cNvPr>
        <xdr:cNvSpPr/>
      </xdr:nvSpPr>
      <xdr:spPr>
        <a:xfrm>
          <a:off x="8463957" y="6060573"/>
          <a:ext cx="1848648"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Operating Profitability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1"/>
  <sheetViews>
    <sheetView tabSelected="1" workbookViewId="0">
      <selection activeCell="J24" sqref="J24"/>
    </sheetView>
  </sheetViews>
  <sheetFormatPr defaultRowHeight="14.25" x14ac:dyDescent="0.2"/>
  <cols>
    <col min="1" max="1" width="87.5" style="13" bestFit="1" customWidth="1"/>
    <col min="2" max="6" width="14" style="13" bestFit="1" customWidth="1"/>
    <col min="7" max="16384" width="9" style="13"/>
  </cols>
  <sheetData>
    <row r="1" spans="1:33" ht="20.100000000000001" customHeight="1" thickTop="1" thickBot="1" x14ac:dyDescent="0.25">
      <c r="A1" s="3" t="s">
        <v>60</v>
      </c>
      <c r="B1" s="55" t="s">
        <v>59</v>
      </c>
      <c r="C1" s="26">
        <v>44196</v>
      </c>
      <c r="D1" s="26">
        <v>43830</v>
      </c>
      <c r="E1" s="26">
        <v>43465</v>
      </c>
      <c r="F1" s="39">
        <v>43100</v>
      </c>
      <c r="G1" s="65" t="s">
        <v>149</v>
      </c>
      <c r="H1" s="76"/>
      <c r="I1" s="76"/>
      <c r="J1" s="76"/>
      <c r="K1" s="76"/>
      <c r="L1" s="76"/>
      <c r="M1" s="76"/>
      <c r="N1" s="76"/>
      <c r="O1" s="76"/>
      <c r="P1" s="76"/>
      <c r="Q1" s="76"/>
      <c r="R1" s="76"/>
      <c r="S1" s="76"/>
      <c r="T1" s="76"/>
      <c r="U1" s="76"/>
      <c r="V1" s="76"/>
      <c r="W1" s="76"/>
      <c r="X1" s="76"/>
      <c r="Y1" s="76"/>
      <c r="Z1" s="76"/>
      <c r="AA1" s="76"/>
      <c r="AB1" s="76"/>
      <c r="AC1" s="76"/>
      <c r="AD1" s="76"/>
      <c r="AE1" s="76"/>
      <c r="AF1" s="76"/>
      <c r="AG1" s="76"/>
    </row>
    <row r="2" spans="1:33" ht="20.100000000000001" customHeight="1" thickTop="1" x14ac:dyDescent="0.2">
      <c r="A2" s="4" t="s">
        <v>0</v>
      </c>
      <c r="B2" s="56">
        <v>35940000</v>
      </c>
      <c r="C2" s="27">
        <v>31536000</v>
      </c>
      <c r="D2" s="27">
        <v>24578000</v>
      </c>
      <c r="E2" s="27">
        <v>21461268</v>
      </c>
      <c r="F2" s="63">
        <v>11758751</v>
      </c>
      <c r="G2" s="77"/>
    </row>
    <row r="3" spans="1:33" ht="20.100000000000001" customHeight="1" x14ac:dyDescent="0.2">
      <c r="A3" s="5" t="s">
        <v>1</v>
      </c>
      <c r="B3" s="56">
        <v>28329000</v>
      </c>
      <c r="C3" s="27">
        <v>24906000</v>
      </c>
      <c r="D3" s="27">
        <v>20509000</v>
      </c>
      <c r="E3" s="27">
        <v>17419247</v>
      </c>
      <c r="F3" s="63">
        <v>9536264</v>
      </c>
      <c r="G3" s="77"/>
    </row>
    <row r="4" spans="1:33" ht="20.100000000000001" customHeight="1" x14ac:dyDescent="0.2">
      <c r="A4" s="5" t="s">
        <v>2</v>
      </c>
      <c r="B4" s="56">
        <v>7611000</v>
      </c>
      <c r="C4" s="27">
        <v>6630000</v>
      </c>
      <c r="D4" s="27">
        <v>4069000</v>
      </c>
      <c r="E4" s="27">
        <v>4042021</v>
      </c>
      <c r="F4" s="63">
        <v>2222487</v>
      </c>
      <c r="G4" s="77"/>
    </row>
    <row r="5" spans="1:33" ht="20.100000000000001" customHeight="1" x14ac:dyDescent="0.2">
      <c r="A5" s="5" t="s">
        <v>3</v>
      </c>
      <c r="B5" s="56">
        <v>5407000</v>
      </c>
      <c r="C5" s="27">
        <v>4636000</v>
      </c>
      <c r="D5" s="27">
        <v>3989000</v>
      </c>
      <c r="E5" s="27">
        <v>4294861</v>
      </c>
      <c r="F5" s="63">
        <v>3854573</v>
      </c>
      <c r="G5" s="77"/>
    </row>
    <row r="6" spans="1:33" ht="20.100000000000001" customHeight="1" x14ac:dyDescent="0.2">
      <c r="A6" s="5" t="s">
        <v>4</v>
      </c>
      <c r="B6" s="56">
        <v>2204000</v>
      </c>
      <c r="C6" s="27">
        <v>1994000</v>
      </c>
      <c r="D6" s="27">
        <v>80000</v>
      </c>
      <c r="E6" s="27">
        <v>-252840</v>
      </c>
      <c r="F6" s="63">
        <v>-1632086</v>
      </c>
      <c r="G6" s="77"/>
    </row>
    <row r="7" spans="1:33" ht="20.100000000000001" customHeight="1" x14ac:dyDescent="0.2">
      <c r="A7" s="5" t="s">
        <v>5</v>
      </c>
      <c r="B7" s="56">
        <v>-648000</v>
      </c>
      <c r="C7" s="27">
        <v>-718000</v>
      </c>
      <c r="D7" s="27">
        <v>-641000</v>
      </c>
      <c r="E7" s="27">
        <v>-638538</v>
      </c>
      <c r="F7" s="63">
        <v>-451573</v>
      </c>
      <c r="G7" s="77"/>
    </row>
    <row r="8" spans="1:33" ht="20.100000000000001" customHeight="1" x14ac:dyDescent="0.2">
      <c r="A8" s="5" t="s">
        <v>6</v>
      </c>
      <c r="B8" s="56">
        <v>61000</v>
      </c>
      <c r="C8" s="27">
        <v>-122000</v>
      </c>
      <c r="D8" s="27">
        <v>-104000</v>
      </c>
      <c r="E8" s="27">
        <v>-113367</v>
      </c>
      <c r="F8" s="63">
        <v>-125373</v>
      </c>
      <c r="G8" s="77"/>
    </row>
    <row r="9" spans="1:33" ht="20.100000000000001" customHeight="1" x14ac:dyDescent="0.2">
      <c r="A9" s="5" t="s">
        <v>7</v>
      </c>
      <c r="B9" s="56">
        <v>1617000</v>
      </c>
      <c r="C9" s="27">
        <v>1154000</v>
      </c>
      <c r="D9" s="27">
        <v>-665000</v>
      </c>
      <c r="E9" s="27">
        <v>-1004745</v>
      </c>
      <c r="F9" s="63">
        <v>-2209032</v>
      </c>
      <c r="G9" s="77"/>
    </row>
    <row r="10" spans="1:33" ht="20.100000000000001" customHeight="1" x14ac:dyDescent="0.2">
      <c r="A10" s="5" t="s">
        <v>8</v>
      </c>
      <c r="B10" s="56">
        <v>359000</v>
      </c>
      <c r="C10" s="27">
        <v>292000</v>
      </c>
      <c r="D10" s="27">
        <v>110000</v>
      </c>
      <c r="E10" s="27">
        <v>57837</v>
      </c>
      <c r="F10" s="63">
        <v>31546</v>
      </c>
      <c r="G10" s="77"/>
    </row>
    <row r="11" spans="1:33" ht="20.100000000000001" customHeight="1" x14ac:dyDescent="0.2">
      <c r="A11" s="5" t="s">
        <v>9</v>
      </c>
      <c r="B11" s="56">
        <v>1112000</v>
      </c>
      <c r="C11" s="27">
        <v>690000</v>
      </c>
      <c r="D11" s="27">
        <v>-862000</v>
      </c>
      <c r="E11" s="27">
        <v>-976091</v>
      </c>
      <c r="F11" s="63">
        <v>-1961400</v>
      </c>
      <c r="G11" s="77"/>
    </row>
    <row r="12" spans="1:33" ht="20.100000000000001" customHeight="1" x14ac:dyDescent="0.2">
      <c r="A12" s="5" t="s">
        <v>10</v>
      </c>
      <c r="B12" s="56">
        <v>1112000</v>
      </c>
      <c r="C12" s="27">
        <v>690000</v>
      </c>
      <c r="D12" s="27">
        <v>-862000</v>
      </c>
      <c r="E12" s="27">
        <v>-976091</v>
      </c>
      <c r="F12" s="63">
        <v>-1961400</v>
      </c>
      <c r="G12" s="77"/>
    </row>
    <row r="13" spans="1:33" ht="20.100000000000001" customHeight="1" x14ac:dyDescent="0.2">
      <c r="A13" s="5" t="s">
        <v>11</v>
      </c>
      <c r="B13" s="56" t="s">
        <v>32</v>
      </c>
      <c r="C13" s="27">
        <v>0.74</v>
      </c>
      <c r="D13" s="27">
        <v>-0.98</v>
      </c>
      <c r="E13" s="27">
        <v>-1.1399999999999999</v>
      </c>
      <c r="F13" s="63">
        <v>-2.37</v>
      </c>
      <c r="G13" s="77"/>
    </row>
    <row r="14" spans="1:33" ht="20.100000000000001" customHeight="1" x14ac:dyDescent="0.2">
      <c r="A14" s="5" t="s">
        <v>12</v>
      </c>
      <c r="B14" s="56" t="s">
        <v>32</v>
      </c>
      <c r="C14" s="27">
        <v>0.64</v>
      </c>
      <c r="D14" s="27">
        <v>-0.98</v>
      </c>
      <c r="E14" s="27">
        <v>-1.1399999999999999</v>
      </c>
      <c r="F14" s="63">
        <v>-2.37</v>
      </c>
      <c r="G14" s="77"/>
    </row>
    <row r="15" spans="1:33" ht="20.100000000000001" customHeight="1" x14ac:dyDescent="0.2">
      <c r="A15" s="5" t="s">
        <v>13</v>
      </c>
      <c r="B15" s="56" t="s">
        <v>32</v>
      </c>
      <c r="C15" s="27">
        <v>933000</v>
      </c>
      <c r="D15" s="27">
        <v>885000</v>
      </c>
      <c r="E15" s="27">
        <v>852625</v>
      </c>
      <c r="F15" s="63">
        <v>828790</v>
      </c>
      <c r="G15" s="77"/>
    </row>
    <row r="16" spans="1:33" ht="20.100000000000001" customHeight="1" x14ac:dyDescent="0.2">
      <c r="A16" s="5" t="s">
        <v>14</v>
      </c>
      <c r="B16" s="56" t="s">
        <v>32</v>
      </c>
      <c r="C16" s="27">
        <v>1083000</v>
      </c>
      <c r="D16" s="27">
        <v>885000</v>
      </c>
      <c r="E16" s="27">
        <v>852625</v>
      </c>
      <c r="F16" s="63">
        <v>828790</v>
      </c>
      <c r="G16" s="77"/>
    </row>
    <row r="17" spans="1:7" ht="20.100000000000001" customHeight="1" x14ac:dyDescent="0.2">
      <c r="A17" s="5" t="s">
        <v>15</v>
      </c>
      <c r="B17" s="56">
        <v>2305000</v>
      </c>
      <c r="C17" s="27">
        <v>1994000</v>
      </c>
      <c r="D17" s="27">
        <v>-69000</v>
      </c>
      <c r="E17" s="27">
        <v>-388073</v>
      </c>
      <c r="F17" s="63">
        <v>-1632086</v>
      </c>
      <c r="G17" s="77"/>
    </row>
    <row r="18" spans="1:7" ht="20.100000000000001" customHeight="1" x14ac:dyDescent="0.2">
      <c r="A18" s="5" t="s">
        <v>16</v>
      </c>
      <c r="B18" s="56">
        <v>33736000</v>
      </c>
      <c r="C18" s="27">
        <v>29542000</v>
      </c>
      <c r="D18" s="27">
        <v>24498000</v>
      </c>
      <c r="E18" s="27">
        <v>21714108</v>
      </c>
      <c r="F18" s="63">
        <v>13390837</v>
      </c>
      <c r="G18" s="77"/>
    </row>
    <row r="19" spans="1:7" ht="20.100000000000001" customHeight="1" x14ac:dyDescent="0.2">
      <c r="A19" s="5" t="s">
        <v>17</v>
      </c>
      <c r="B19" s="56">
        <v>1112000</v>
      </c>
      <c r="C19" s="27">
        <v>690000</v>
      </c>
      <c r="D19" s="27">
        <v>-862000</v>
      </c>
      <c r="E19" s="27">
        <v>-976091</v>
      </c>
      <c r="F19" s="63">
        <v>-1961400</v>
      </c>
      <c r="G19" s="77"/>
    </row>
    <row r="20" spans="1:7" ht="20.100000000000001" customHeight="1" x14ac:dyDescent="0.2">
      <c r="A20" s="5" t="s">
        <v>18</v>
      </c>
      <c r="B20" s="56">
        <v>1033424</v>
      </c>
      <c r="C20" s="27">
        <v>690000</v>
      </c>
      <c r="D20" s="27">
        <v>-738330</v>
      </c>
      <c r="E20" s="27">
        <v>-877371</v>
      </c>
      <c r="F20" s="63">
        <v>-1961400</v>
      </c>
      <c r="G20" s="77"/>
    </row>
    <row r="21" spans="1:7" ht="20.100000000000001" customHeight="1" x14ac:dyDescent="0.2">
      <c r="A21" s="5" t="s">
        <v>19</v>
      </c>
      <c r="B21" s="56">
        <v>30000</v>
      </c>
      <c r="C21" s="27">
        <v>30000</v>
      </c>
      <c r="D21" s="27">
        <v>44000</v>
      </c>
      <c r="E21" s="27">
        <v>24533</v>
      </c>
      <c r="F21" s="63">
        <v>19686</v>
      </c>
      <c r="G21" s="77"/>
    </row>
    <row r="22" spans="1:7" ht="20.100000000000001" customHeight="1" x14ac:dyDescent="0.2">
      <c r="A22" s="5" t="s">
        <v>20</v>
      </c>
      <c r="B22" s="56">
        <v>678000</v>
      </c>
      <c r="C22" s="27">
        <v>748000</v>
      </c>
      <c r="D22" s="27">
        <v>685000</v>
      </c>
      <c r="E22" s="27">
        <v>663071</v>
      </c>
      <c r="F22" s="63">
        <v>471259</v>
      </c>
      <c r="G22" s="77"/>
    </row>
    <row r="23" spans="1:7" ht="20.100000000000001" customHeight="1" x14ac:dyDescent="0.2">
      <c r="A23" s="5" t="s">
        <v>21</v>
      </c>
      <c r="B23" s="56">
        <v>-648000</v>
      </c>
      <c r="C23" s="27">
        <v>-718000</v>
      </c>
      <c r="D23" s="27">
        <v>-641000</v>
      </c>
      <c r="E23" s="27">
        <v>-638538</v>
      </c>
      <c r="F23" s="63">
        <v>-451573</v>
      </c>
      <c r="G23" s="77"/>
    </row>
    <row r="24" spans="1:7" ht="20.100000000000001" customHeight="1" x14ac:dyDescent="0.2">
      <c r="A24" s="5" t="s">
        <v>22</v>
      </c>
      <c r="B24" s="56">
        <v>2295000</v>
      </c>
      <c r="C24" s="27">
        <v>1902000</v>
      </c>
      <c r="D24" s="27">
        <v>20000</v>
      </c>
      <c r="E24" s="27">
        <v>-341674</v>
      </c>
      <c r="F24" s="63">
        <v>-1737773</v>
      </c>
      <c r="G24" s="77"/>
    </row>
    <row r="25" spans="1:7" ht="20.100000000000001" customHeight="1" x14ac:dyDescent="0.2">
      <c r="A25" s="5" t="s">
        <v>23</v>
      </c>
      <c r="B25" s="56">
        <v>4685000</v>
      </c>
      <c r="C25" s="27" t="s">
        <v>32</v>
      </c>
      <c r="D25" s="27" t="s">
        <v>32</v>
      </c>
      <c r="E25" s="27" t="s">
        <v>32</v>
      </c>
      <c r="F25" s="63" t="s">
        <v>32</v>
      </c>
      <c r="G25" s="77"/>
    </row>
    <row r="26" spans="1:7" ht="20.100000000000001" customHeight="1" x14ac:dyDescent="0.2">
      <c r="A26" s="5" t="s">
        <v>24</v>
      </c>
      <c r="B26" s="56">
        <v>28329000</v>
      </c>
      <c r="C26" s="27">
        <v>24906000</v>
      </c>
      <c r="D26" s="27">
        <v>20509000</v>
      </c>
      <c r="E26" s="27">
        <v>17419247</v>
      </c>
      <c r="F26" s="63">
        <v>9536264</v>
      </c>
      <c r="G26" s="77"/>
    </row>
    <row r="27" spans="1:7" ht="20.100000000000001" customHeight="1" x14ac:dyDescent="0.2">
      <c r="A27" s="5" t="s">
        <v>25</v>
      </c>
      <c r="B27" s="56">
        <v>2390000</v>
      </c>
      <c r="C27" s="27">
        <v>2322000</v>
      </c>
      <c r="D27" s="27">
        <v>2154000</v>
      </c>
      <c r="E27" s="27">
        <v>1901050</v>
      </c>
      <c r="F27" s="63">
        <v>1636003</v>
      </c>
      <c r="G27" s="77"/>
    </row>
    <row r="28" spans="1:7" ht="20.100000000000001" customHeight="1" x14ac:dyDescent="0.2">
      <c r="A28" s="5" t="s">
        <v>26</v>
      </c>
      <c r="B28" s="56">
        <v>1112000</v>
      </c>
      <c r="C28" s="27">
        <v>690000</v>
      </c>
      <c r="D28" s="27">
        <v>-862000</v>
      </c>
      <c r="E28" s="27">
        <v>-976091</v>
      </c>
      <c r="F28" s="63">
        <v>-1961400</v>
      </c>
      <c r="G28" s="77"/>
    </row>
    <row r="29" spans="1:7" ht="20.100000000000001" customHeight="1" x14ac:dyDescent="0.2">
      <c r="A29" s="5" t="s">
        <v>27</v>
      </c>
      <c r="B29" s="56">
        <v>101000</v>
      </c>
      <c r="C29" s="27">
        <v>0</v>
      </c>
      <c r="D29" s="27">
        <v>-149000</v>
      </c>
      <c r="E29" s="27">
        <v>-135233</v>
      </c>
      <c r="F29" s="63" t="s">
        <v>32</v>
      </c>
      <c r="G29" s="77"/>
    </row>
    <row r="30" spans="1:7" ht="20.100000000000001" customHeight="1" x14ac:dyDescent="0.2">
      <c r="A30" s="5" t="s">
        <v>28</v>
      </c>
      <c r="B30" s="56">
        <v>101000</v>
      </c>
      <c r="C30" s="27">
        <v>0</v>
      </c>
      <c r="D30" s="27">
        <v>-149000</v>
      </c>
      <c r="E30" s="27">
        <v>-135233</v>
      </c>
      <c r="F30" s="63" t="s">
        <v>32</v>
      </c>
      <c r="G30" s="77"/>
    </row>
    <row r="31" spans="1:7" ht="20.100000000000001" customHeight="1" x14ac:dyDescent="0.2">
      <c r="A31" s="5" t="s">
        <v>29</v>
      </c>
      <c r="B31" s="56">
        <v>4584000</v>
      </c>
      <c r="C31" s="27">
        <v>4224000</v>
      </c>
      <c r="D31" s="27">
        <v>2323000</v>
      </c>
      <c r="E31" s="27">
        <v>1694609</v>
      </c>
      <c r="F31" s="63">
        <v>-101770</v>
      </c>
      <c r="G31" s="77"/>
    </row>
    <row r="32" spans="1:7" ht="20.100000000000001" customHeight="1" x14ac:dyDescent="0.2">
      <c r="A32" s="5" t="s">
        <v>30</v>
      </c>
      <c r="B32" s="56">
        <v>0</v>
      </c>
      <c r="C32" s="27">
        <v>0</v>
      </c>
      <c r="D32" s="27">
        <v>0</v>
      </c>
      <c r="E32" s="27">
        <v>0</v>
      </c>
      <c r="F32" s="63">
        <v>0</v>
      </c>
      <c r="G32" s="77"/>
    </row>
    <row r="33" spans="1:7" ht="20.100000000000001" customHeight="1" thickBot="1" x14ac:dyDescent="0.25">
      <c r="A33" s="6" t="s">
        <v>31</v>
      </c>
      <c r="B33" s="57">
        <v>22424</v>
      </c>
      <c r="C33" s="28">
        <v>0</v>
      </c>
      <c r="D33" s="28">
        <v>-25330</v>
      </c>
      <c r="E33" s="28">
        <v>-36513</v>
      </c>
      <c r="F33" s="64">
        <v>0</v>
      </c>
      <c r="G33" s="78"/>
    </row>
    <row r="34" spans="1:7" ht="20.100000000000001" customHeight="1" thickTop="1" x14ac:dyDescent="0.2">
      <c r="A34" s="144" t="s">
        <v>155</v>
      </c>
      <c r="B34" s="145"/>
      <c r="C34" s="95"/>
      <c r="D34" s="95"/>
      <c r="E34" s="95"/>
      <c r="F34" s="95"/>
      <c r="G34" s="96"/>
    </row>
    <row r="35" spans="1:7" x14ac:dyDescent="0.2">
      <c r="B35" s="79"/>
      <c r="C35" s="79"/>
      <c r="D35" s="79"/>
      <c r="E35" s="79"/>
      <c r="F35" s="79"/>
      <c r="G35" s="79"/>
    </row>
    <row r="37" spans="1:7" ht="15" thickBot="1" x14ac:dyDescent="0.25"/>
    <row r="38" spans="1:7" ht="21.75" thickTop="1" thickBot="1" x14ac:dyDescent="0.25">
      <c r="A38" s="3" t="s">
        <v>148</v>
      </c>
      <c r="B38" s="55" t="s">
        <v>59</v>
      </c>
      <c r="C38" s="26">
        <v>44196</v>
      </c>
      <c r="D38" s="26">
        <v>43830</v>
      </c>
      <c r="E38" s="26">
        <v>43465</v>
      </c>
      <c r="F38" s="39">
        <v>43100</v>
      </c>
      <c r="G38" s="50" t="s">
        <v>149</v>
      </c>
    </row>
    <row r="39" spans="1:7" ht="15.75" thickTop="1" x14ac:dyDescent="0.2">
      <c r="A39" s="4" t="s">
        <v>0</v>
      </c>
      <c r="B39" s="58">
        <f>B2/$B$2</f>
        <v>1</v>
      </c>
      <c r="C39" s="59">
        <f>C2/$C$2</f>
        <v>1</v>
      </c>
      <c r="D39" s="59">
        <f>D2/$D$2</f>
        <v>1</v>
      </c>
      <c r="E39" s="59">
        <f>E2/$E$2</f>
        <v>1</v>
      </c>
      <c r="F39" s="60">
        <f>F2/$F$2</f>
        <v>1</v>
      </c>
      <c r="G39" s="15"/>
    </row>
    <row r="40" spans="1:7" ht="15" x14ac:dyDescent="0.2">
      <c r="A40" s="5" t="s">
        <v>1</v>
      </c>
      <c r="B40" s="58">
        <f t="shared" ref="B40:B70" si="0">B3/$B$2</f>
        <v>0.78823038397328882</v>
      </c>
      <c r="C40" s="59">
        <f t="shared" ref="C40:C70" si="1">C3/$C$2</f>
        <v>0.7897640791476408</v>
      </c>
      <c r="D40" s="59">
        <f t="shared" ref="D40:D70" si="2">D3/$D$2</f>
        <v>0.83444543901049717</v>
      </c>
      <c r="E40" s="59">
        <f t="shared" ref="E40:E70" si="3">E3/$E$2</f>
        <v>0.81165973045022322</v>
      </c>
      <c r="F40" s="60">
        <f t="shared" ref="F40:F70" si="4">F3/$F$2</f>
        <v>0.81099293623957169</v>
      </c>
      <c r="G40" s="15"/>
    </row>
    <row r="41" spans="1:7" ht="15" x14ac:dyDescent="0.2">
      <c r="A41" s="5" t="s">
        <v>2</v>
      </c>
      <c r="B41" s="58">
        <f t="shared" si="0"/>
        <v>0.21176961602671118</v>
      </c>
      <c r="C41" s="59">
        <f t="shared" si="1"/>
        <v>0.2102359208523592</v>
      </c>
      <c r="D41" s="59">
        <f t="shared" si="2"/>
        <v>0.1655545609895028</v>
      </c>
      <c r="E41" s="59">
        <f t="shared" si="3"/>
        <v>0.18834026954977684</v>
      </c>
      <c r="F41" s="60">
        <f t="shared" si="4"/>
        <v>0.18900706376042831</v>
      </c>
      <c r="G41" s="15"/>
    </row>
    <row r="42" spans="1:7" ht="15" x14ac:dyDescent="0.2">
      <c r="A42" s="5" t="s">
        <v>3</v>
      </c>
      <c r="B42" s="58">
        <f t="shared" si="0"/>
        <v>0.15044518642181415</v>
      </c>
      <c r="C42" s="59">
        <f t="shared" si="1"/>
        <v>0.14700659563673263</v>
      </c>
      <c r="D42" s="59">
        <f t="shared" si="2"/>
        <v>0.16229961754414518</v>
      </c>
      <c r="E42" s="59">
        <f t="shared" si="3"/>
        <v>0.2001214932873491</v>
      </c>
      <c r="F42" s="60">
        <f t="shared" si="4"/>
        <v>0.32780462822964784</v>
      </c>
      <c r="G42" s="15"/>
    </row>
    <row r="43" spans="1:7" ht="15" x14ac:dyDescent="0.2">
      <c r="A43" s="5" t="s">
        <v>4</v>
      </c>
      <c r="B43" s="58">
        <f t="shared" si="0"/>
        <v>6.1324429604897049E-2</v>
      </c>
      <c r="C43" s="59">
        <f t="shared" si="1"/>
        <v>6.3229325215626589E-2</v>
      </c>
      <c r="D43" s="59">
        <f t="shared" si="2"/>
        <v>3.2549434453576368E-3</v>
      </c>
      <c r="E43" s="59">
        <f t="shared" si="3"/>
        <v>-1.1781223737572262E-2</v>
      </c>
      <c r="F43" s="60">
        <f t="shared" si="4"/>
        <v>-0.13879756446921956</v>
      </c>
      <c r="G43" s="15"/>
    </row>
    <row r="44" spans="1:7" ht="15" x14ac:dyDescent="0.2">
      <c r="A44" s="5" t="s">
        <v>5</v>
      </c>
      <c r="B44" s="58">
        <f t="shared" si="0"/>
        <v>-1.8030050083472453E-2</v>
      </c>
      <c r="C44" s="59">
        <f t="shared" si="1"/>
        <v>-2.2767630644342972E-2</v>
      </c>
      <c r="D44" s="59">
        <f t="shared" si="2"/>
        <v>-2.6080234355928066E-2</v>
      </c>
      <c r="E44" s="59">
        <f t="shared" si="3"/>
        <v>-2.97530416189761E-2</v>
      </c>
      <c r="F44" s="60">
        <f t="shared" si="4"/>
        <v>-3.840314332704213E-2</v>
      </c>
      <c r="G44" s="15"/>
    </row>
    <row r="45" spans="1:7" ht="15" x14ac:dyDescent="0.2">
      <c r="A45" s="5" t="s">
        <v>6</v>
      </c>
      <c r="B45" s="58">
        <f t="shared" si="0"/>
        <v>1.6972732331663883E-3</v>
      </c>
      <c r="C45" s="59">
        <f t="shared" si="1"/>
        <v>-3.8685946220192793E-3</v>
      </c>
      <c r="D45" s="59">
        <f t="shared" si="2"/>
        <v>-4.2314264789649276E-3</v>
      </c>
      <c r="E45" s="59">
        <f t="shared" si="3"/>
        <v>-5.2823999029321103E-3</v>
      </c>
      <c r="F45" s="60">
        <f t="shared" si="4"/>
        <v>-1.0662101782748866E-2</v>
      </c>
      <c r="G45" s="15"/>
    </row>
    <row r="46" spans="1:7" ht="15" x14ac:dyDescent="0.2">
      <c r="A46" s="5" t="s">
        <v>7</v>
      </c>
      <c r="B46" s="58">
        <f t="shared" si="0"/>
        <v>4.4991652754590987E-2</v>
      </c>
      <c r="C46" s="59">
        <f t="shared" si="1"/>
        <v>3.6593099949264331E-2</v>
      </c>
      <c r="D46" s="59">
        <f t="shared" si="2"/>
        <v>-2.7056717389535356E-2</v>
      </c>
      <c r="E46" s="59">
        <f t="shared" si="3"/>
        <v>-4.6816665259480472E-2</v>
      </c>
      <c r="F46" s="60">
        <f t="shared" si="4"/>
        <v>-0.18786280957901055</v>
      </c>
      <c r="G46" s="15"/>
    </row>
    <row r="47" spans="1:7" ht="15" x14ac:dyDescent="0.2">
      <c r="A47" s="5" t="s">
        <v>8</v>
      </c>
      <c r="B47" s="58">
        <f t="shared" si="0"/>
        <v>9.9888703394546471E-3</v>
      </c>
      <c r="C47" s="59">
        <f t="shared" si="1"/>
        <v>9.2592592592592587E-3</v>
      </c>
      <c r="D47" s="59">
        <f t="shared" si="2"/>
        <v>4.4755472373667511E-3</v>
      </c>
      <c r="E47" s="59">
        <f t="shared" si="3"/>
        <v>2.6949479406342628E-3</v>
      </c>
      <c r="F47" s="60">
        <f t="shared" si="4"/>
        <v>2.6827679232258594E-3</v>
      </c>
      <c r="G47" s="15"/>
    </row>
    <row r="48" spans="1:7" ht="15" x14ac:dyDescent="0.2">
      <c r="A48" s="5" t="s">
        <v>9</v>
      </c>
      <c r="B48" s="58">
        <f t="shared" si="0"/>
        <v>3.094045631608236E-2</v>
      </c>
      <c r="C48" s="59">
        <f t="shared" si="1"/>
        <v>2.1879756468797563E-2</v>
      </c>
      <c r="D48" s="59">
        <f t="shared" si="2"/>
        <v>-3.5072015623728539E-2</v>
      </c>
      <c r="E48" s="59">
        <f t="shared" si="3"/>
        <v>-4.5481515817238756E-2</v>
      </c>
      <c r="F48" s="60">
        <f t="shared" si="4"/>
        <v>-0.16680343005817538</v>
      </c>
      <c r="G48" s="15"/>
    </row>
    <row r="49" spans="1:7" ht="15" x14ac:dyDescent="0.2">
      <c r="A49" s="5" t="s">
        <v>10</v>
      </c>
      <c r="B49" s="58">
        <f t="shared" si="0"/>
        <v>3.094045631608236E-2</v>
      </c>
      <c r="C49" s="59">
        <f t="shared" si="1"/>
        <v>2.1879756468797563E-2</v>
      </c>
      <c r="D49" s="59">
        <f t="shared" si="2"/>
        <v>-3.5072015623728539E-2</v>
      </c>
      <c r="E49" s="59">
        <f t="shared" si="3"/>
        <v>-4.5481515817238756E-2</v>
      </c>
      <c r="F49" s="60">
        <f t="shared" si="4"/>
        <v>-0.16680343005817538</v>
      </c>
      <c r="G49" s="15"/>
    </row>
    <row r="50" spans="1:7" ht="15" x14ac:dyDescent="0.2">
      <c r="A50" s="5" t="s">
        <v>11</v>
      </c>
      <c r="B50" s="58" t="e">
        <f t="shared" si="0"/>
        <v>#VALUE!</v>
      </c>
      <c r="C50" s="59">
        <f t="shared" si="1"/>
        <v>2.3465246067985794E-8</v>
      </c>
      <c r="D50" s="59">
        <f t="shared" si="2"/>
        <v>-3.9873057205631049E-8</v>
      </c>
      <c r="E50" s="59">
        <f t="shared" si="3"/>
        <v>-5.3118948982883953E-8</v>
      </c>
      <c r="F50" s="60">
        <f t="shared" si="4"/>
        <v>-2.0155201857748328E-7</v>
      </c>
      <c r="G50" s="15"/>
    </row>
    <row r="51" spans="1:7" ht="15" x14ac:dyDescent="0.2">
      <c r="A51" s="5" t="s">
        <v>12</v>
      </c>
      <c r="B51" s="58" t="e">
        <f t="shared" si="0"/>
        <v>#VALUE!</v>
      </c>
      <c r="C51" s="59">
        <f t="shared" si="1"/>
        <v>2.0294266869609335E-8</v>
      </c>
      <c r="D51" s="59">
        <f t="shared" si="2"/>
        <v>-3.9873057205631049E-8</v>
      </c>
      <c r="E51" s="59">
        <f t="shared" si="3"/>
        <v>-5.3118948982883953E-8</v>
      </c>
      <c r="F51" s="60">
        <f t="shared" si="4"/>
        <v>-2.0155201857748328E-7</v>
      </c>
      <c r="G51" s="15"/>
    </row>
    <row r="52" spans="1:7" ht="15" x14ac:dyDescent="0.2">
      <c r="A52" s="5" t="s">
        <v>13</v>
      </c>
      <c r="B52" s="58" t="e">
        <f t="shared" si="0"/>
        <v>#VALUE!</v>
      </c>
      <c r="C52" s="59">
        <f t="shared" si="1"/>
        <v>2.9585235920852358E-2</v>
      </c>
      <c r="D52" s="59">
        <f t="shared" si="2"/>
        <v>3.6007811864268859E-2</v>
      </c>
      <c r="E52" s="59">
        <f t="shared" si="3"/>
        <v>3.9728547260115293E-2</v>
      </c>
      <c r="F52" s="60">
        <f t="shared" si="4"/>
        <v>7.0482825939591709E-2</v>
      </c>
      <c r="G52" s="15"/>
    </row>
    <row r="53" spans="1:7" ht="15" x14ac:dyDescent="0.2">
      <c r="A53" s="5" t="s">
        <v>14</v>
      </c>
      <c r="B53" s="58" t="e">
        <f t="shared" si="0"/>
        <v>#VALUE!</v>
      </c>
      <c r="C53" s="59">
        <f t="shared" si="1"/>
        <v>3.4341704718417049E-2</v>
      </c>
      <c r="D53" s="59">
        <f t="shared" si="2"/>
        <v>3.6007811864268859E-2</v>
      </c>
      <c r="E53" s="59">
        <f t="shared" si="3"/>
        <v>3.9728547260115293E-2</v>
      </c>
      <c r="F53" s="60">
        <f t="shared" si="4"/>
        <v>7.0482825939591709E-2</v>
      </c>
      <c r="G53" s="15"/>
    </row>
    <row r="54" spans="1:7" ht="15" x14ac:dyDescent="0.2">
      <c r="A54" s="5" t="s">
        <v>15</v>
      </c>
      <c r="B54" s="58">
        <f t="shared" si="0"/>
        <v>6.4134668892598778E-2</v>
      </c>
      <c r="C54" s="59">
        <f t="shared" si="1"/>
        <v>6.3229325215626589E-2</v>
      </c>
      <c r="D54" s="59">
        <f t="shared" si="2"/>
        <v>-2.8073887216209618E-3</v>
      </c>
      <c r="E54" s="59">
        <f t="shared" si="3"/>
        <v>-1.8082482358451512E-2</v>
      </c>
      <c r="F54" s="60">
        <f t="shared" si="4"/>
        <v>-0.13879756446921956</v>
      </c>
      <c r="G54" s="15"/>
    </row>
    <row r="55" spans="1:7" ht="15" x14ac:dyDescent="0.2">
      <c r="A55" s="5" t="s">
        <v>16</v>
      </c>
      <c r="B55" s="58">
        <f t="shared" si="0"/>
        <v>0.93867557039510297</v>
      </c>
      <c r="C55" s="59">
        <f t="shared" si="1"/>
        <v>0.93677067478437337</v>
      </c>
      <c r="D55" s="59">
        <f t="shared" si="2"/>
        <v>0.99674505655464241</v>
      </c>
      <c r="E55" s="59">
        <f t="shared" si="3"/>
        <v>1.0117812237375723</v>
      </c>
      <c r="F55" s="60">
        <f t="shared" si="4"/>
        <v>1.1387975644692196</v>
      </c>
      <c r="G55" s="15"/>
    </row>
    <row r="56" spans="1:7" ht="15" x14ac:dyDescent="0.2">
      <c r="A56" s="5" t="s">
        <v>17</v>
      </c>
      <c r="B56" s="58">
        <f t="shared" si="0"/>
        <v>3.094045631608236E-2</v>
      </c>
      <c r="C56" s="59">
        <f t="shared" si="1"/>
        <v>2.1879756468797563E-2</v>
      </c>
      <c r="D56" s="59">
        <f t="shared" si="2"/>
        <v>-3.5072015623728539E-2</v>
      </c>
      <c r="E56" s="59">
        <f t="shared" si="3"/>
        <v>-4.5481515817238756E-2</v>
      </c>
      <c r="F56" s="60">
        <f t="shared" si="4"/>
        <v>-0.16680343005817538</v>
      </c>
      <c r="G56" s="15"/>
    </row>
    <row r="57" spans="1:7" ht="15" x14ac:dyDescent="0.2">
      <c r="A57" s="5" t="s">
        <v>18</v>
      </c>
      <c r="B57" s="58">
        <f t="shared" si="0"/>
        <v>2.8754145798553146E-2</v>
      </c>
      <c r="C57" s="59">
        <f t="shared" si="1"/>
        <v>2.1879756468797563E-2</v>
      </c>
      <c r="D57" s="59">
        <f t="shared" si="2"/>
        <v>-3.00402799251363E-2</v>
      </c>
      <c r="E57" s="59">
        <f t="shared" si="3"/>
        <v>-4.0881601217598137E-2</v>
      </c>
      <c r="F57" s="60">
        <f t="shared" si="4"/>
        <v>-0.16680343005817538</v>
      </c>
      <c r="G57" s="15"/>
    </row>
    <row r="58" spans="1:7" ht="15" x14ac:dyDescent="0.2">
      <c r="A58" s="5" t="s">
        <v>19</v>
      </c>
      <c r="B58" s="58">
        <f t="shared" si="0"/>
        <v>8.3472454090150253E-4</v>
      </c>
      <c r="C58" s="59">
        <f t="shared" si="1"/>
        <v>9.5129375951293754E-4</v>
      </c>
      <c r="D58" s="59">
        <f t="shared" si="2"/>
        <v>1.7902188949467004E-3</v>
      </c>
      <c r="E58" s="59">
        <f t="shared" si="3"/>
        <v>1.1431291012255194E-3</v>
      </c>
      <c r="F58" s="60">
        <f t="shared" si="4"/>
        <v>1.6741573998803104E-3</v>
      </c>
      <c r="G58" s="15"/>
    </row>
    <row r="59" spans="1:7" ht="15" x14ac:dyDescent="0.2">
      <c r="A59" s="5" t="s">
        <v>20</v>
      </c>
      <c r="B59" s="58">
        <f t="shared" si="0"/>
        <v>1.8864774624373956E-2</v>
      </c>
      <c r="C59" s="59">
        <f t="shared" si="1"/>
        <v>2.3718924403855909E-2</v>
      </c>
      <c r="D59" s="59">
        <f t="shared" si="2"/>
        <v>2.7870453250874765E-2</v>
      </c>
      <c r="E59" s="59">
        <f t="shared" si="3"/>
        <v>3.0896170720201621E-2</v>
      </c>
      <c r="F59" s="60">
        <f t="shared" si="4"/>
        <v>4.0077300726922442E-2</v>
      </c>
      <c r="G59" s="15"/>
    </row>
    <row r="60" spans="1:7" ht="15" x14ac:dyDescent="0.2">
      <c r="A60" s="5" t="s">
        <v>21</v>
      </c>
      <c r="B60" s="58">
        <f t="shared" si="0"/>
        <v>-1.8030050083472453E-2</v>
      </c>
      <c r="C60" s="59">
        <f t="shared" si="1"/>
        <v>-2.2767630644342972E-2</v>
      </c>
      <c r="D60" s="59">
        <f t="shared" si="2"/>
        <v>-2.6080234355928066E-2</v>
      </c>
      <c r="E60" s="59">
        <f t="shared" si="3"/>
        <v>-2.97530416189761E-2</v>
      </c>
      <c r="F60" s="60">
        <f t="shared" si="4"/>
        <v>-3.840314332704213E-2</v>
      </c>
      <c r="G60" s="15"/>
    </row>
    <row r="61" spans="1:7" ht="15" x14ac:dyDescent="0.2">
      <c r="A61" s="5" t="s">
        <v>22</v>
      </c>
      <c r="B61" s="58">
        <f t="shared" si="0"/>
        <v>6.3856427378964936E-2</v>
      </c>
      <c r="C61" s="59">
        <f t="shared" si="1"/>
        <v>6.031202435312024E-2</v>
      </c>
      <c r="D61" s="59">
        <f t="shared" si="2"/>
        <v>8.1373586133940919E-4</v>
      </c>
      <c r="E61" s="59">
        <f t="shared" si="3"/>
        <v>-1.5920494539278855E-2</v>
      </c>
      <c r="F61" s="60">
        <f t="shared" si="4"/>
        <v>-0.1477855088520881</v>
      </c>
      <c r="G61" s="15"/>
    </row>
    <row r="62" spans="1:7" ht="15" x14ac:dyDescent="0.2">
      <c r="A62" s="5" t="s">
        <v>23</v>
      </c>
      <c r="B62" s="58">
        <f t="shared" si="0"/>
        <v>0.1303561491374513</v>
      </c>
      <c r="C62" s="59" t="e">
        <f t="shared" si="1"/>
        <v>#VALUE!</v>
      </c>
      <c r="D62" s="59" t="e">
        <f t="shared" si="2"/>
        <v>#VALUE!</v>
      </c>
      <c r="E62" s="59" t="e">
        <f t="shared" si="3"/>
        <v>#VALUE!</v>
      </c>
      <c r="F62" s="60" t="e">
        <f t="shared" si="4"/>
        <v>#VALUE!</v>
      </c>
      <c r="G62" s="15"/>
    </row>
    <row r="63" spans="1:7" ht="15" x14ac:dyDescent="0.2">
      <c r="A63" s="5" t="s">
        <v>24</v>
      </c>
      <c r="B63" s="58">
        <f t="shared" si="0"/>
        <v>0.78823038397328882</v>
      </c>
      <c r="C63" s="59">
        <f t="shared" si="1"/>
        <v>0.7897640791476408</v>
      </c>
      <c r="D63" s="59">
        <f t="shared" si="2"/>
        <v>0.83444543901049717</v>
      </c>
      <c r="E63" s="59">
        <f t="shared" si="3"/>
        <v>0.81165973045022322</v>
      </c>
      <c r="F63" s="60">
        <f t="shared" si="4"/>
        <v>0.81099293623957169</v>
      </c>
      <c r="G63" s="15"/>
    </row>
    <row r="64" spans="1:7" ht="15" x14ac:dyDescent="0.2">
      <c r="A64" s="5" t="s">
        <v>25</v>
      </c>
      <c r="B64" s="58">
        <f t="shared" si="0"/>
        <v>6.6499721758486369E-2</v>
      </c>
      <c r="C64" s="59">
        <f t="shared" si="1"/>
        <v>7.3630136986301373E-2</v>
      </c>
      <c r="D64" s="59">
        <f t="shared" si="2"/>
        <v>8.7639352266254369E-2</v>
      </c>
      <c r="E64" s="59">
        <f t="shared" si="3"/>
        <v>8.858050698588732E-2</v>
      </c>
      <c r="F64" s="60">
        <f t="shared" si="4"/>
        <v>0.13913067807967019</v>
      </c>
      <c r="G64" s="15"/>
    </row>
    <row r="65" spans="1:7" ht="15" x14ac:dyDescent="0.2">
      <c r="A65" s="5" t="s">
        <v>26</v>
      </c>
      <c r="B65" s="58">
        <f t="shared" si="0"/>
        <v>3.094045631608236E-2</v>
      </c>
      <c r="C65" s="59">
        <f t="shared" si="1"/>
        <v>2.1879756468797563E-2</v>
      </c>
      <c r="D65" s="59">
        <f t="shared" si="2"/>
        <v>-3.5072015623728539E-2</v>
      </c>
      <c r="E65" s="59">
        <f t="shared" si="3"/>
        <v>-4.5481515817238756E-2</v>
      </c>
      <c r="F65" s="60">
        <f t="shared" si="4"/>
        <v>-0.16680343005817538</v>
      </c>
      <c r="G65" s="15"/>
    </row>
    <row r="66" spans="1:7" ht="15" x14ac:dyDescent="0.2">
      <c r="A66" s="5" t="s">
        <v>27</v>
      </c>
      <c r="B66" s="58">
        <f t="shared" si="0"/>
        <v>2.8102392877017253E-3</v>
      </c>
      <c r="C66" s="59">
        <f t="shared" si="1"/>
        <v>0</v>
      </c>
      <c r="D66" s="59">
        <f t="shared" si="2"/>
        <v>-6.0623321669785986E-3</v>
      </c>
      <c r="E66" s="59">
        <f t="shared" si="3"/>
        <v>-6.3012586208792513E-3</v>
      </c>
      <c r="F66" s="60" t="e">
        <f t="shared" si="4"/>
        <v>#VALUE!</v>
      </c>
      <c r="G66" s="15"/>
    </row>
    <row r="67" spans="1:7" ht="15" x14ac:dyDescent="0.2">
      <c r="A67" s="5" t="s">
        <v>28</v>
      </c>
      <c r="B67" s="58">
        <f t="shared" si="0"/>
        <v>2.8102392877017253E-3</v>
      </c>
      <c r="C67" s="59">
        <f t="shared" si="1"/>
        <v>0</v>
      </c>
      <c r="D67" s="59">
        <f t="shared" si="2"/>
        <v>-6.0623321669785986E-3</v>
      </c>
      <c r="E67" s="59">
        <f t="shared" si="3"/>
        <v>-6.3012586208792513E-3</v>
      </c>
      <c r="F67" s="60" t="e">
        <f t="shared" si="4"/>
        <v>#VALUE!</v>
      </c>
      <c r="G67" s="15"/>
    </row>
    <row r="68" spans="1:7" ht="15" x14ac:dyDescent="0.2">
      <c r="A68" s="5" t="s">
        <v>29</v>
      </c>
      <c r="B68" s="58">
        <f t="shared" si="0"/>
        <v>0.12754590984974959</v>
      </c>
      <c r="C68" s="59">
        <f t="shared" si="1"/>
        <v>0.13394216133942161</v>
      </c>
      <c r="D68" s="59">
        <f t="shared" si="2"/>
        <v>9.4515420294572383E-2</v>
      </c>
      <c r="E68" s="59">
        <f t="shared" si="3"/>
        <v>7.8961271067487723E-2</v>
      </c>
      <c r="F68" s="60">
        <f t="shared" si="4"/>
        <v>-8.6548307724179201E-3</v>
      </c>
      <c r="G68" s="15"/>
    </row>
    <row r="69" spans="1:7" ht="15" x14ac:dyDescent="0.2">
      <c r="A69" s="5" t="s">
        <v>30</v>
      </c>
      <c r="B69" s="58">
        <f t="shared" si="0"/>
        <v>0</v>
      </c>
      <c r="C69" s="59">
        <f t="shared" si="1"/>
        <v>0</v>
      </c>
      <c r="D69" s="59">
        <f t="shared" si="2"/>
        <v>0</v>
      </c>
      <c r="E69" s="59">
        <f t="shared" si="3"/>
        <v>0</v>
      </c>
      <c r="F69" s="60">
        <f t="shared" si="4"/>
        <v>0</v>
      </c>
      <c r="G69" s="15"/>
    </row>
    <row r="70" spans="1:7" ht="15.75" thickBot="1" x14ac:dyDescent="0.25">
      <c r="A70" s="6" t="s">
        <v>31</v>
      </c>
      <c r="B70" s="61">
        <f t="shared" si="0"/>
        <v>6.2392877017250969E-4</v>
      </c>
      <c r="C70" s="62">
        <f t="shared" si="1"/>
        <v>0</v>
      </c>
      <c r="D70" s="62">
        <f t="shared" si="2"/>
        <v>-1.0305964683863618E-3</v>
      </c>
      <c r="E70" s="62">
        <f t="shared" si="3"/>
        <v>-1.7013440212386333E-3</v>
      </c>
      <c r="F70" s="62">
        <f t="shared" si="4"/>
        <v>0</v>
      </c>
      <c r="G70" s="17"/>
    </row>
    <row r="71" spans="1:7" ht="15" thickTop="1" x14ac:dyDescent="0.2"/>
  </sheetData>
  <phoneticPr fontId="1" type="noConversion"/>
  <pageMargins left="0.75" right="0.75" top="1" bottom="1" header="0.5" footer="0.5"/>
  <pageSetup paperSize="9" orientation="portrait" horizontalDpi="0" verticalDpi="0" r:id="rId1"/>
  <extLst>
    <ext xmlns:x14="http://schemas.microsoft.com/office/spreadsheetml/2009/9/main" uri="{05C60535-1F16-4fd2-B633-F4F36F0B64E0}">
      <x14:sparklineGroups xmlns:xm="http://schemas.microsoft.com/office/excel/2006/main">
        <x14:sparklineGroup displayEmptyCellsAs="gap" xr2:uid="{46EACB97-B45D-40BB-AA30-C9BFA60F72C4}">
          <x14:colorSeries rgb="FF376092"/>
          <x14:colorNegative rgb="FFD00000"/>
          <x14:colorAxis rgb="FF000000"/>
          <x14:colorMarkers rgb="FFD00000"/>
          <x14:colorFirst rgb="FFD00000"/>
          <x14:colorLast rgb="FFD00000"/>
          <x14:colorHigh rgb="FFD00000"/>
          <x14:colorLow rgb="FFD00000"/>
          <x14:sparklines>
            <x14:sparkline>
              <xm:f>'Income Statement'!C39:F39</xm:f>
              <xm:sqref>G39</xm:sqref>
            </x14:sparkline>
            <x14:sparkline>
              <xm:f>'Income Statement'!C40:F40</xm:f>
              <xm:sqref>G40</xm:sqref>
            </x14:sparkline>
            <x14:sparkline>
              <xm:f>'Income Statement'!C41:F41</xm:f>
              <xm:sqref>G41</xm:sqref>
            </x14:sparkline>
            <x14:sparkline>
              <xm:f>'Income Statement'!C42:F42</xm:f>
              <xm:sqref>G42</xm:sqref>
            </x14:sparkline>
            <x14:sparkline>
              <xm:f>'Income Statement'!C43:F43</xm:f>
              <xm:sqref>G43</xm:sqref>
            </x14:sparkline>
            <x14:sparkline>
              <xm:f>'Income Statement'!C44:F44</xm:f>
              <xm:sqref>G44</xm:sqref>
            </x14:sparkline>
            <x14:sparkline>
              <xm:f>'Income Statement'!C45:F45</xm:f>
              <xm:sqref>G45</xm:sqref>
            </x14:sparkline>
            <x14:sparkline>
              <xm:f>'Income Statement'!C46:F46</xm:f>
              <xm:sqref>G46</xm:sqref>
            </x14:sparkline>
            <x14:sparkline>
              <xm:f>'Income Statement'!C47:F47</xm:f>
              <xm:sqref>G47</xm:sqref>
            </x14:sparkline>
            <x14:sparkline>
              <xm:f>'Income Statement'!C48:F48</xm:f>
              <xm:sqref>G48</xm:sqref>
            </x14:sparkline>
            <x14:sparkline>
              <xm:f>'Income Statement'!C49:F49</xm:f>
              <xm:sqref>G49</xm:sqref>
            </x14:sparkline>
            <x14:sparkline>
              <xm:f>'Income Statement'!C50:F50</xm:f>
              <xm:sqref>G50</xm:sqref>
            </x14:sparkline>
            <x14:sparkline>
              <xm:f>'Income Statement'!C51:F51</xm:f>
              <xm:sqref>G51</xm:sqref>
            </x14:sparkline>
            <x14:sparkline>
              <xm:f>'Income Statement'!C52:F52</xm:f>
              <xm:sqref>G52</xm:sqref>
            </x14:sparkline>
            <x14:sparkline>
              <xm:f>'Income Statement'!C53:F53</xm:f>
              <xm:sqref>G53</xm:sqref>
            </x14:sparkline>
            <x14:sparkline>
              <xm:f>'Income Statement'!C54:F54</xm:f>
              <xm:sqref>G54</xm:sqref>
            </x14:sparkline>
            <x14:sparkline>
              <xm:f>'Income Statement'!C55:F55</xm:f>
              <xm:sqref>G55</xm:sqref>
            </x14:sparkline>
            <x14:sparkline>
              <xm:f>'Income Statement'!C56:F56</xm:f>
              <xm:sqref>G56</xm:sqref>
            </x14:sparkline>
            <x14:sparkline>
              <xm:f>'Income Statement'!C57:F57</xm:f>
              <xm:sqref>G57</xm:sqref>
            </x14:sparkline>
            <x14:sparkline>
              <xm:f>'Income Statement'!C58:F58</xm:f>
              <xm:sqref>G58</xm:sqref>
            </x14:sparkline>
            <x14:sparkline>
              <xm:f>'Income Statement'!C59:F59</xm:f>
              <xm:sqref>G59</xm:sqref>
            </x14:sparkline>
            <x14:sparkline>
              <xm:f>'Income Statement'!C60:F60</xm:f>
              <xm:sqref>G60</xm:sqref>
            </x14:sparkline>
            <x14:sparkline>
              <xm:f>'Income Statement'!C61:F61</xm:f>
              <xm:sqref>G61</xm:sqref>
            </x14:sparkline>
            <x14:sparkline>
              <xm:f>'Income Statement'!C62:F62</xm:f>
              <xm:sqref>G62</xm:sqref>
            </x14:sparkline>
            <x14:sparkline>
              <xm:f>'Income Statement'!C63:F63</xm:f>
              <xm:sqref>G63</xm:sqref>
            </x14:sparkline>
            <x14:sparkline>
              <xm:f>'Income Statement'!C64:F64</xm:f>
              <xm:sqref>G64</xm:sqref>
            </x14:sparkline>
            <x14:sparkline>
              <xm:f>'Income Statement'!C65:F65</xm:f>
              <xm:sqref>G65</xm:sqref>
            </x14:sparkline>
            <x14:sparkline>
              <xm:f>'Income Statement'!C66:F66</xm:f>
              <xm:sqref>G66</xm:sqref>
            </x14:sparkline>
            <x14:sparkline>
              <xm:f>'Income Statement'!C67:F67</xm:f>
              <xm:sqref>G67</xm:sqref>
            </x14:sparkline>
            <x14:sparkline>
              <xm:f>'Income Statement'!C68:F68</xm:f>
              <xm:sqref>G68</xm:sqref>
            </x14:sparkline>
            <x14:sparkline>
              <xm:f>'Income Statement'!C69:F69</xm:f>
              <xm:sqref>G69</xm:sqref>
            </x14:sparkline>
            <x14:sparkline>
              <xm:f>'Income Statement'!C70:F70</xm:f>
              <xm:sqref>G70</xm:sqref>
            </x14:sparkline>
          </x14:sparklines>
        </x14:sparklineGroup>
        <x14:sparklineGroup displayEmptyCellsAs="gap" xr2:uid="{20D04671-5077-46DD-B40F-87C78AD86401}">
          <x14:colorSeries rgb="FF376092"/>
          <x14:colorNegative rgb="FFD00000"/>
          <x14:colorAxis rgb="FF000000"/>
          <x14:colorMarkers rgb="FFD00000"/>
          <x14:colorFirst rgb="FFD00000"/>
          <x14:colorLast rgb="FFD00000"/>
          <x14:colorHigh rgb="FFD00000"/>
          <x14:colorLow rgb="FFD00000"/>
          <x14:sparklines>
            <x14:sparkline>
              <xm:f>'Income Statement'!B2:F2</xm:f>
              <xm:sqref>G2</xm:sqref>
            </x14:sparkline>
            <x14:sparkline>
              <xm:f>'Income Statement'!B3:F3</xm:f>
              <xm:sqref>G3</xm:sqref>
            </x14:sparkline>
            <x14:sparkline>
              <xm:f>'Income Statement'!B4:F4</xm:f>
              <xm:sqref>G4</xm:sqref>
            </x14:sparkline>
            <x14:sparkline>
              <xm:f>'Income Statement'!B5:F5</xm:f>
              <xm:sqref>G5</xm:sqref>
            </x14:sparkline>
            <x14:sparkline>
              <xm:f>'Income Statement'!B6:F6</xm:f>
              <xm:sqref>G6</xm:sqref>
            </x14:sparkline>
            <x14:sparkline>
              <xm:f>'Income Statement'!B7:F7</xm:f>
              <xm:sqref>G7</xm:sqref>
            </x14:sparkline>
            <x14:sparkline>
              <xm:f>'Income Statement'!B8:F8</xm:f>
              <xm:sqref>G8</xm:sqref>
            </x14:sparkline>
            <x14:sparkline>
              <xm:f>'Income Statement'!B9:F9</xm:f>
              <xm:sqref>G9</xm:sqref>
            </x14:sparkline>
            <x14:sparkline>
              <xm:f>'Income Statement'!B10:F10</xm:f>
              <xm:sqref>G10</xm:sqref>
            </x14:sparkline>
            <x14:sparkline>
              <xm:f>'Income Statement'!B11:F11</xm:f>
              <xm:sqref>G11</xm:sqref>
            </x14:sparkline>
            <x14:sparkline>
              <xm:f>'Income Statement'!B12:F12</xm:f>
              <xm:sqref>G12</xm:sqref>
            </x14:sparkline>
            <x14:sparkline>
              <xm:f>'Income Statement'!B13:F13</xm:f>
              <xm:sqref>G13</xm:sqref>
            </x14:sparkline>
            <x14:sparkline>
              <xm:f>'Income Statement'!B14:F14</xm:f>
              <xm:sqref>G14</xm:sqref>
            </x14:sparkline>
            <x14:sparkline>
              <xm:f>'Income Statement'!B15:F15</xm:f>
              <xm:sqref>G15</xm:sqref>
            </x14:sparkline>
            <x14:sparkline>
              <xm:f>'Income Statement'!B16:F16</xm:f>
              <xm:sqref>G16</xm:sqref>
            </x14:sparkline>
            <x14:sparkline>
              <xm:f>'Income Statement'!B17:F17</xm:f>
              <xm:sqref>G17</xm:sqref>
            </x14:sparkline>
            <x14:sparkline>
              <xm:f>'Income Statement'!B18:F18</xm:f>
              <xm:sqref>G18</xm:sqref>
            </x14:sparkline>
            <x14:sparkline>
              <xm:f>'Income Statement'!B19:F19</xm:f>
              <xm:sqref>G19</xm:sqref>
            </x14:sparkline>
            <x14:sparkline>
              <xm:f>'Income Statement'!B20:F20</xm:f>
              <xm:sqref>G20</xm:sqref>
            </x14:sparkline>
            <x14:sparkline>
              <xm:f>'Income Statement'!B21:F21</xm:f>
              <xm:sqref>G21</xm:sqref>
            </x14:sparkline>
            <x14:sparkline>
              <xm:f>'Income Statement'!B22:F22</xm:f>
              <xm:sqref>G22</xm:sqref>
            </x14:sparkline>
            <x14:sparkline>
              <xm:f>'Income Statement'!B23:F23</xm:f>
              <xm:sqref>G23</xm:sqref>
            </x14:sparkline>
            <x14:sparkline>
              <xm:f>'Income Statement'!B24:F24</xm:f>
              <xm:sqref>G24</xm:sqref>
            </x14:sparkline>
            <x14:sparkline>
              <xm:f>'Income Statement'!B25:F25</xm:f>
              <xm:sqref>G25</xm:sqref>
            </x14:sparkline>
            <x14:sparkline>
              <xm:f>'Income Statement'!B26:F26</xm:f>
              <xm:sqref>G26</xm:sqref>
            </x14:sparkline>
            <x14:sparkline>
              <xm:f>'Income Statement'!B27:F27</xm:f>
              <xm:sqref>G27</xm:sqref>
            </x14:sparkline>
            <x14:sparkline>
              <xm:f>'Income Statement'!B28:F28</xm:f>
              <xm:sqref>G28</xm:sqref>
            </x14:sparkline>
            <x14:sparkline>
              <xm:f>'Income Statement'!B29:F29</xm:f>
              <xm:sqref>G29</xm:sqref>
            </x14:sparkline>
            <x14:sparkline>
              <xm:f>'Income Statement'!B30:F30</xm:f>
              <xm:sqref>G30</xm:sqref>
            </x14:sparkline>
            <x14:sparkline>
              <xm:f>'Income Statement'!B31:F31</xm:f>
              <xm:sqref>G31</xm:sqref>
            </x14:sparkline>
            <x14:sparkline>
              <xm:f>'Income Statement'!B32:F32</xm:f>
              <xm:sqref>G32</xm:sqref>
            </x14:sparkline>
            <x14:sparkline>
              <xm:f>'Income Statement'!B33:F33</xm:f>
              <xm:sqref>G33</xm:sqref>
            </x14:sparkline>
            <x14:sparkline>
              <xm:f>'Income Statement'!B34:F34</xm:f>
              <xm:sqref>G34</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54E2-9E8B-4E63-A91F-97A8D56FD117}">
  <dimension ref="A1:H23"/>
  <sheetViews>
    <sheetView workbookViewId="0">
      <selection activeCell="B1" sqref="B1:E15"/>
    </sheetView>
  </sheetViews>
  <sheetFormatPr defaultRowHeight="20.100000000000001" customHeight="1" x14ac:dyDescent="0.2"/>
  <cols>
    <col min="1" max="1" width="61.5" style="13" bestFit="1" customWidth="1"/>
    <col min="2" max="2" width="15.875" style="13" bestFit="1" customWidth="1"/>
    <col min="3" max="5" width="14.75" style="13" bestFit="1" customWidth="1"/>
    <col min="6" max="16384" width="9" style="13"/>
  </cols>
  <sheetData>
    <row r="1" spans="1:8" ht="20.100000000000001" customHeight="1" thickTop="1" thickBot="1" x14ac:dyDescent="0.25">
      <c r="A1" s="3" t="s">
        <v>179</v>
      </c>
      <c r="B1" s="120">
        <v>44196</v>
      </c>
      <c r="C1" s="120">
        <v>43830</v>
      </c>
      <c r="D1" s="120">
        <v>43465</v>
      </c>
      <c r="E1" s="120">
        <v>43100</v>
      </c>
      <c r="F1" s="50" t="s">
        <v>149</v>
      </c>
    </row>
    <row r="2" spans="1:8" ht="20.100000000000001" customHeight="1" thickTop="1" x14ac:dyDescent="0.25">
      <c r="A2" s="119" t="s">
        <v>180</v>
      </c>
      <c r="B2" s="137"/>
      <c r="C2" s="137"/>
      <c r="D2" s="137"/>
      <c r="E2" s="137"/>
      <c r="F2" s="15"/>
    </row>
    <row r="3" spans="1:8" ht="20.100000000000001" customHeight="1" x14ac:dyDescent="0.2">
      <c r="A3" s="113" t="s">
        <v>181</v>
      </c>
      <c r="B3" s="137">
        <f>'Cash Flow Breakdown'!C11/'Income Statement Breakdown'!C4</f>
        <v>0.89638009049773759</v>
      </c>
      <c r="C3" s="137">
        <f>'Cash Flow Breakdown'!D11/'Income Statement Breakdown'!D4</f>
        <v>0.59105431309904155</v>
      </c>
      <c r="D3" s="137">
        <f>'Cash Flow Breakdown'!E11/'Income Statement Breakdown'!E4</f>
        <v>0.5189982931805649</v>
      </c>
      <c r="E3" s="129" t="s">
        <v>144</v>
      </c>
      <c r="F3" s="15"/>
      <c r="H3" s="13" t="s">
        <v>191</v>
      </c>
    </row>
    <row r="4" spans="1:8" ht="20.100000000000001" customHeight="1" x14ac:dyDescent="0.2">
      <c r="A4" s="113" t="s">
        <v>182</v>
      </c>
      <c r="B4" s="137">
        <f>'Cash Flow Breakdown'!C11/(('Balance Sheet Breakdown'!B19+'Balance Sheet Breakdown'!C19)*0.5)</f>
        <v>0.13747874666018947</v>
      </c>
      <c r="C4" s="137">
        <f>'Cash Flow Breakdown'!D11/(('Balance Sheet Breakdown'!C19+'Balance Sheet Breakdown'!D19)*0.5)</f>
        <v>7.5099205113166076E-2</v>
      </c>
      <c r="D4" s="137">
        <f>'Cash Flow Breakdown'!E11/(('Balance Sheet Breakdown'!D19+'Balance Sheet Breakdown'!E19)*0.5)</f>
        <v>7.1848702900622327E-2</v>
      </c>
      <c r="E4" s="129" t="s">
        <v>144</v>
      </c>
      <c r="F4" s="15"/>
      <c r="H4" s="13" t="s">
        <v>192</v>
      </c>
    </row>
    <row r="5" spans="1:8" ht="20.100000000000001" customHeight="1" x14ac:dyDescent="0.2">
      <c r="A5" s="113" t="s">
        <v>183</v>
      </c>
      <c r="B5" s="137">
        <f>'Cash Flow Breakdown'!C11/(('Balance Sheet Breakdown'!B40+'Balance Sheet Breakdown'!C40)*0.5)</f>
        <v>0.41209305550740216</v>
      </c>
      <c r="C5" s="137">
        <f>'Cash Flow Breakdown'!D11/(('Balance Sheet Breakdown'!C40+'Balance Sheet Breakdown'!D40)*0.5)</f>
        <v>0.41676620100625211</v>
      </c>
      <c r="D5" s="137">
        <f>'Cash Flow Breakdown'!E11/(('Balance Sheet Breakdown'!D40+'Balance Sheet Breakdown'!E40)*0.5)</f>
        <v>0.45801112059023075</v>
      </c>
      <c r="E5" s="129" t="s">
        <v>144</v>
      </c>
      <c r="F5" s="15"/>
      <c r="H5" s="13" t="s">
        <v>193</v>
      </c>
    </row>
    <row r="6" spans="1:8" ht="20.100000000000001" customHeight="1" x14ac:dyDescent="0.2">
      <c r="A6" s="113" t="s">
        <v>184</v>
      </c>
      <c r="B6" s="137">
        <f>'Cash Flow Breakdown'!C11/'Income Statement Breakdown'!C9</f>
        <v>2.9804413239719159</v>
      </c>
      <c r="C6" s="137">
        <f>'Cash Flow Breakdown'!D11/'Income Statement Breakdown'!D9</f>
        <v>30.0625</v>
      </c>
      <c r="D6" s="137">
        <f>'Cash Flow Breakdown'!E11/'Income Statement Breakdown'!E9</f>
        <v>-8.2969545957918047</v>
      </c>
      <c r="E6" s="129" t="s">
        <v>144</v>
      </c>
      <c r="F6" s="15"/>
      <c r="H6" s="13" t="s">
        <v>194</v>
      </c>
    </row>
    <row r="7" spans="1:8" ht="20.100000000000001" customHeight="1" x14ac:dyDescent="0.2">
      <c r="A7" s="113" t="s">
        <v>185</v>
      </c>
      <c r="B7" s="137"/>
      <c r="C7" s="137"/>
      <c r="D7" s="137"/>
      <c r="E7" s="129" t="s">
        <v>144</v>
      </c>
      <c r="F7" s="15"/>
      <c r="H7" s="13" t="s">
        <v>195</v>
      </c>
    </row>
    <row r="8" spans="1:8" ht="20.100000000000001" customHeight="1" x14ac:dyDescent="0.2">
      <c r="A8" s="113"/>
      <c r="B8" s="137"/>
      <c r="C8" s="137"/>
      <c r="D8" s="137"/>
      <c r="E8" s="129" t="s">
        <v>144</v>
      </c>
      <c r="F8" s="15"/>
    </row>
    <row r="9" spans="1:8" ht="20.100000000000001" customHeight="1" x14ac:dyDescent="0.25">
      <c r="A9" s="119" t="s">
        <v>169</v>
      </c>
      <c r="B9" s="137"/>
      <c r="C9" s="137"/>
      <c r="D9" s="137"/>
      <c r="E9" s="129" t="s">
        <v>144</v>
      </c>
      <c r="F9" s="15"/>
    </row>
    <row r="10" spans="1:8" ht="20.100000000000001" customHeight="1" x14ac:dyDescent="0.2">
      <c r="A10" s="113" t="s">
        <v>186</v>
      </c>
      <c r="B10" s="137">
        <f>'Cash Flow Breakdown'!C11/('Balance Sheet Breakdown'!B23+'Balance Sheet Breakdown'!B30)</f>
        <v>0.57861941388375038</v>
      </c>
      <c r="C10" s="137">
        <f>'Cash Flow Breakdown'!D11/('Balance Sheet Breakdown'!C23+'Balance Sheet Breakdown'!C30)</f>
        <v>0.20379628845013134</v>
      </c>
      <c r="D10" s="137">
        <f>'Cash Flow Breakdown'!E11/('Balance Sheet Breakdown'!D23+'Balance Sheet Breakdown'!D30)</f>
        <v>0.19730138091084154</v>
      </c>
      <c r="E10" s="129" t="s">
        <v>144</v>
      </c>
      <c r="F10" s="15"/>
      <c r="H10" s="13" t="s">
        <v>196</v>
      </c>
    </row>
    <row r="11" spans="1:8" ht="20.100000000000001" customHeight="1" x14ac:dyDescent="0.2">
      <c r="A11" s="113" t="s">
        <v>170</v>
      </c>
      <c r="B11" s="137">
        <f>('Cash Flow Breakdown'!C11+'Income Statement Breakdown'!C10+'Income Statement Breakdown'!C13)/'Income Statement Breakdown'!C10</f>
        <v>9.3355614973262036</v>
      </c>
      <c r="C11" s="137">
        <f>('Cash Flow Breakdown'!D11+'Income Statement Breakdown'!D10+'Income Statement Breakdown'!D13)/'Income Statement Breakdown'!D10</f>
        <v>4.6715328467153281</v>
      </c>
      <c r="D11" s="137">
        <f>('Cash Flow Breakdown'!E11+'Income Statement Breakdown'!E10+'Income Statement Breakdown'!E13)/'Income Statement Breakdown'!E10</f>
        <v>4.2509927292854011</v>
      </c>
      <c r="E11" s="129" t="s">
        <v>144</v>
      </c>
      <c r="F11" s="15"/>
      <c r="H11" s="13" t="s">
        <v>197</v>
      </c>
    </row>
    <row r="12" spans="1:8" ht="20.100000000000001" customHeight="1" x14ac:dyDescent="0.2">
      <c r="A12" s="113" t="s">
        <v>187</v>
      </c>
      <c r="B12" s="138" t="s">
        <v>144</v>
      </c>
      <c r="C12" s="137" t="s">
        <v>144</v>
      </c>
      <c r="D12" s="137" t="s">
        <v>144</v>
      </c>
      <c r="E12" s="129" t="s">
        <v>144</v>
      </c>
      <c r="F12" s="15"/>
      <c r="H12" s="13" t="s">
        <v>198</v>
      </c>
    </row>
    <row r="13" spans="1:8" ht="20.100000000000001" customHeight="1" x14ac:dyDescent="0.2">
      <c r="A13" s="113" t="s">
        <v>188</v>
      </c>
      <c r="B13" s="137" t="s">
        <v>144</v>
      </c>
      <c r="C13" s="137" t="s">
        <v>144</v>
      </c>
      <c r="D13" s="137" t="s">
        <v>144</v>
      </c>
      <c r="E13" s="129" t="s">
        <v>144</v>
      </c>
      <c r="F13" s="15"/>
      <c r="H13" s="13" t="s">
        <v>199</v>
      </c>
    </row>
    <row r="14" spans="1:8" ht="20.100000000000001" customHeight="1" x14ac:dyDescent="0.2">
      <c r="A14" s="113" t="s">
        <v>189</v>
      </c>
      <c r="B14" s="137">
        <f>B20/B21</f>
        <v>990.5</v>
      </c>
      <c r="C14" s="137" t="s">
        <v>144</v>
      </c>
      <c r="D14" s="137" t="s">
        <v>144</v>
      </c>
      <c r="E14" s="129" t="s">
        <v>144</v>
      </c>
      <c r="F14" s="15"/>
      <c r="H14" s="13" t="s">
        <v>200</v>
      </c>
    </row>
    <row r="15" spans="1:8" ht="20.100000000000001" customHeight="1" thickBot="1" x14ac:dyDescent="0.25">
      <c r="A15" s="114" t="s">
        <v>190</v>
      </c>
      <c r="B15" s="139">
        <f>'Cash Flow Breakdown'!B11/('Cash Flow Breakdown'!C13+'Cash Flow Breakdown'!C14+'Cash Flow Breakdown'!C19+'Cash Flow Breakdown'!C21)</f>
        <v>-0.51170205981761363</v>
      </c>
      <c r="C15" s="139">
        <f>'Cash Flow Breakdown'!C11/('Cash Flow Breakdown'!D13+'Cash Flow Breakdown'!D14+'Cash Flow Breakdown'!D19+'Cash Flow Breakdown'!D21)</f>
        <v>-0.49911816578483242</v>
      </c>
      <c r="D15" s="139">
        <f>'Cash Flow Breakdown'!E11/('Cash Flow Breakdown'!E13+'Cash Flow Breakdown'!E14+'Cash Flow Breakdown'!E19)</f>
        <v>-0.24901331919671499</v>
      </c>
      <c r="E15" s="130" t="s">
        <v>144</v>
      </c>
      <c r="F15" s="17"/>
      <c r="H15" s="13" t="s">
        <v>201</v>
      </c>
    </row>
    <row r="16" spans="1:8" ht="20.100000000000001" customHeight="1" thickTop="1" x14ac:dyDescent="0.2">
      <c r="B16" s="132"/>
      <c r="C16" s="132"/>
      <c r="D16" s="132"/>
      <c r="E16" s="132"/>
    </row>
    <row r="17" spans="1:8" ht="20.100000000000001" customHeight="1" x14ac:dyDescent="0.2">
      <c r="B17" s="132"/>
      <c r="C17" s="132"/>
      <c r="D17" s="132"/>
      <c r="E17" s="132"/>
    </row>
    <row r="18" spans="1:8" ht="20.100000000000001" customHeight="1" x14ac:dyDescent="0.2">
      <c r="A18" s="13" t="s">
        <v>208</v>
      </c>
      <c r="B18" s="132"/>
      <c r="C18" s="132"/>
      <c r="D18" s="132"/>
      <c r="E18" s="132"/>
    </row>
    <row r="19" spans="1:8" ht="20.100000000000001" customHeight="1" x14ac:dyDescent="0.2">
      <c r="B19" s="132"/>
      <c r="C19" s="132"/>
      <c r="D19" s="132"/>
      <c r="E19" s="132"/>
    </row>
    <row r="20" spans="1:8" ht="20.100000000000001" customHeight="1" x14ac:dyDescent="0.2">
      <c r="A20" s="112" t="s">
        <v>202</v>
      </c>
      <c r="B20" s="132">
        <f>'Cash Flow Breakdown'!C11</f>
        <v>5943000</v>
      </c>
      <c r="C20" s="132">
        <f>'Cash Flow Breakdown'!D11</f>
        <v>2405000</v>
      </c>
      <c r="D20" s="132">
        <f>'Cash Flow Breakdown'!E11</f>
        <v>2097802</v>
      </c>
      <c r="E20" s="132">
        <f>'Cash Flow Breakdown'!F11</f>
        <v>-60654</v>
      </c>
    </row>
    <row r="21" spans="1:8" ht="20.100000000000001" customHeight="1" x14ac:dyDescent="0.2">
      <c r="A21" s="112" t="s">
        <v>203</v>
      </c>
      <c r="B21" s="132">
        <f>'Balance Sheet Breakdown'!C38-'Balance Sheet Breakdown'!B38+'Income Statement Breakdown'!C15</f>
        <v>6000</v>
      </c>
      <c r="C21" s="132">
        <f>'Balance Sheet Breakdown'!D38-'Balance Sheet Breakdown'!C38+'Income Statement Breakdown'!D15</f>
        <v>-96832</v>
      </c>
      <c r="D21" s="132">
        <f>'Balance Sheet Breakdown'!E38-'Balance Sheet Breakdown'!D38+'Income Statement Breakdown'!E15</f>
        <v>-632558</v>
      </c>
      <c r="E21" s="132"/>
      <c r="H21" s="13" t="s">
        <v>204</v>
      </c>
    </row>
    <row r="22" spans="1:8" ht="20.100000000000001" customHeight="1" x14ac:dyDescent="0.2">
      <c r="A22" s="121" t="s">
        <v>205</v>
      </c>
      <c r="B22" s="133">
        <f>'Balance Sheet Breakdown'!B30-'Balance Sheet Breakdown'!C30</f>
        <v>-1889000</v>
      </c>
      <c r="C22" s="132">
        <f>'Balance Sheet Breakdown'!C30-'Balance Sheet Breakdown'!D30</f>
        <v>1991510</v>
      </c>
      <c r="D22" s="132">
        <f>'Balance Sheet Breakdown'!D30-'Balance Sheet Breakdown'!E30</f>
        <v>-1007899</v>
      </c>
      <c r="E22" s="132"/>
      <c r="H22" s="121" t="s">
        <v>206</v>
      </c>
    </row>
    <row r="23" spans="1:8" ht="20.100000000000001" customHeight="1" x14ac:dyDescent="0.2">
      <c r="A23" s="121" t="s">
        <v>207</v>
      </c>
      <c r="B23" s="134">
        <v>-12201000</v>
      </c>
      <c r="C23" s="134">
        <v>-9871000</v>
      </c>
      <c r="D23" s="134">
        <v>-6087029</v>
      </c>
      <c r="E23" s="134">
        <v>-4263788</v>
      </c>
    </row>
  </sheetData>
  <phoneticPr fontId="1"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FF8004E-5B3B-4094-9366-730FA5131453}">
          <x14:colorSeries rgb="FF376092"/>
          <x14:colorNegative rgb="FFD00000"/>
          <x14:colorAxis rgb="FF000000"/>
          <x14:colorMarkers rgb="FFD00000"/>
          <x14:colorFirst rgb="FFD00000"/>
          <x14:colorLast rgb="FFD00000"/>
          <x14:colorHigh rgb="FFD00000"/>
          <x14:colorLow rgb="FFD00000"/>
          <x14:sparklines>
            <x14:sparkline>
              <xm:f>'Cash Flow Ratios'!B3:D3</xm:f>
              <xm:sqref>F3</xm:sqref>
            </x14:sparkline>
            <x14:sparkline>
              <xm:f>'Cash Flow Ratios'!B4:D4</xm:f>
              <xm:sqref>F4</xm:sqref>
            </x14:sparkline>
            <x14:sparkline>
              <xm:f>'Cash Flow Ratios'!B5:D5</xm:f>
              <xm:sqref>F5</xm:sqref>
            </x14:sparkline>
            <x14:sparkline>
              <xm:f>'Cash Flow Ratios'!B6:D6</xm:f>
              <xm:sqref>F6</xm:sqref>
            </x14:sparkline>
            <x14:sparkline>
              <xm:f>'Cash Flow Ratios'!B7:D7</xm:f>
              <xm:sqref>F7</xm:sqref>
            </x14:sparkline>
            <x14:sparkline>
              <xm:f>'Cash Flow Ratios'!B8:D8</xm:f>
              <xm:sqref>F8</xm:sqref>
            </x14:sparkline>
            <x14:sparkline>
              <xm:f>'Cash Flow Ratios'!B9:D9</xm:f>
              <xm:sqref>F9</xm:sqref>
            </x14:sparkline>
            <x14:sparkline>
              <xm:f>'Cash Flow Ratios'!B10:D10</xm:f>
              <xm:sqref>F10</xm:sqref>
            </x14:sparkline>
            <x14:sparkline>
              <xm:f>'Cash Flow Ratios'!B11:D11</xm:f>
              <xm:sqref>F11</xm:sqref>
            </x14:sparkline>
            <x14:sparkline>
              <xm:f>'Cash Flow Ratios'!B12:D12</xm:f>
              <xm:sqref>F12</xm:sqref>
            </x14:sparkline>
            <x14:sparkline>
              <xm:f>'Cash Flow Ratios'!B13:D13</xm:f>
              <xm:sqref>F13</xm:sqref>
            </x14:sparkline>
            <x14:sparkline>
              <xm:f>'Cash Flow Ratios'!B14:D14</xm:f>
              <xm:sqref>F14</xm:sqref>
            </x14:sparkline>
            <x14:sparkline>
              <xm:f>'Cash Flow Ratios'!B15:D15</xm:f>
              <xm:sqref>F15</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8E54-9BAE-4BA7-8F2F-D0FA16B83AC6}">
  <dimension ref="A1:H21"/>
  <sheetViews>
    <sheetView workbookViewId="0">
      <selection activeCell="B1" sqref="B1:F1"/>
    </sheetView>
  </sheetViews>
  <sheetFormatPr defaultRowHeight="14.25" x14ac:dyDescent="0.2"/>
  <cols>
    <col min="1" max="1" width="53.875" style="13" bestFit="1" customWidth="1"/>
    <col min="2" max="6" width="15.625" style="13" customWidth="1"/>
    <col min="7" max="16384" width="9" style="13"/>
  </cols>
  <sheetData>
    <row r="1" spans="1:8" ht="20.100000000000001" customHeight="1" thickTop="1" thickBot="1" x14ac:dyDescent="0.25">
      <c r="A1" s="126" t="s">
        <v>265</v>
      </c>
      <c r="B1" s="120">
        <v>44196</v>
      </c>
      <c r="C1" s="120">
        <v>43830</v>
      </c>
      <c r="D1" s="120">
        <v>43465</v>
      </c>
      <c r="E1" s="120">
        <v>43100</v>
      </c>
      <c r="F1" s="127" t="s">
        <v>149</v>
      </c>
    </row>
    <row r="2" spans="1:8" ht="20.100000000000001" customHeight="1" thickTop="1" x14ac:dyDescent="0.25">
      <c r="A2" s="119" t="s">
        <v>240</v>
      </c>
      <c r="B2" s="140"/>
      <c r="C2" s="140"/>
      <c r="D2" s="140"/>
      <c r="E2" s="140"/>
      <c r="F2" s="15"/>
    </row>
    <row r="3" spans="1:8" ht="20.100000000000001" customHeight="1" x14ac:dyDescent="0.2">
      <c r="A3" s="113" t="s">
        <v>241</v>
      </c>
      <c r="B3" s="140">
        <f>'Income Statement Breakdown'!C4/'Income Statement Breakdown'!C2</f>
        <v>0.2102359208523592</v>
      </c>
      <c r="C3" s="140">
        <f>'Income Statement Breakdown'!D4/'Income Statement Breakdown'!D2</f>
        <v>0.1655545609895028</v>
      </c>
      <c r="D3" s="140">
        <f>'Income Statement Breakdown'!E4/'Income Statement Breakdown'!E2</f>
        <v>0.18834026954977684</v>
      </c>
      <c r="E3" s="140">
        <f>'Income Statement Breakdown'!F4/'Income Statement Breakdown'!F2</f>
        <v>0.18900706376042831</v>
      </c>
      <c r="F3" s="15"/>
      <c r="H3" s="112" t="s">
        <v>258</v>
      </c>
    </row>
    <row r="4" spans="1:8" ht="20.100000000000001" customHeight="1" x14ac:dyDescent="0.2">
      <c r="A4" s="113" t="s">
        <v>242</v>
      </c>
      <c r="B4" s="140">
        <f>'Income Statement Breakdown'!C9/'Income Statement Breakdown'!C2</f>
        <v>6.3229325215626589E-2</v>
      </c>
      <c r="C4" s="140">
        <f>'Income Statement Breakdown'!D9/'Income Statement Breakdown'!D2</f>
        <v>3.2549434453576368E-3</v>
      </c>
      <c r="D4" s="140">
        <f>'Income Statement Breakdown'!E9/'Income Statement Breakdown'!E2</f>
        <v>-1.1781223737572262E-2</v>
      </c>
      <c r="E4" s="140">
        <f>'Income Statement Breakdown'!F9/'Income Statement Breakdown'!F2</f>
        <v>-0.13879756446921956</v>
      </c>
      <c r="F4" s="15"/>
      <c r="H4" s="112" t="s">
        <v>257</v>
      </c>
    </row>
    <row r="5" spans="1:8" ht="20.100000000000001" customHeight="1" x14ac:dyDescent="0.2">
      <c r="A5" s="113" t="s">
        <v>243</v>
      </c>
      <c r="B5" s="140">
        <f>'Income Statement Breakdown'!C12/'Income Statement Breakdown'!C2</f>
        <v>3.6593099949264331E-2</v>
      </c>
      <c r="C5" s="140">
        <f>'Income Statement Breakdown'!D12/'Income Statement Breakdown'!D2</f>
        <v>-2.7056717389535356E-2</v>
      </c>
      <c r="D5" s="140">
        <f>'Income Statement Breakdown'!E12/'Income Statement Breakdown'!E2</f>
        <v>-4.6816665259480472E-2</v>
      </c>
      <c r="E5" s="140">
        <f>'Income Statement Breakdown'!F12/'Income Statement Breakdown'!F2</f>
        <v>-0.18786280957901055</v>
      </c>
      <c r="F5" s="15"/>
      <c r="H5" s="112" t="s">
        <v>256</v>
      </c>
    </row>
    <row r="6" spans="1:8" ht="20.100000000000001" customHeight="1" x14ac:dyDescent="0.2">
      <c r="A6" s="113" t="s">
        <v>244</v>
      </c>
      <c r="B6" s="140">
        <f>'Income Statement Breakdown'!C15/'Income Statement Breakdown'!C2</f>
        <v>2.1879756468797563E-2</v>
      </c>
      <c r="C6" s="140">
        <f>'Income Statement Breakdown'!D15/'Income Statement Breakdown'!D2</f>
        <v>-3.5072015623728539E-2</v>
      </c>
      <c r="D6" s="140">
        <f>'Income Statement Breakdown'!E15/'Income Statement Breakdown'!E2</f>
        <v>-4.5481515817238756E-2</v>
      </c>
      <c r="E6" s="140">
        <f>'Income Statement Breakdown'!F15/'Income Statement Breakdown'!F2</f>
        <v>-0.16680343005817538</v>
      </c>
      <c r="F6" s="15"/>
      <c r="H6" s="112" t="s">
        <v>255</v>
      </c>
    </row>
    <row r="7" spans="1:8" ht="20.100000000000001" customHeight="1" x14ac:dyDescent="0.2">
      <c r="A7" s="113"/>
      <c r="B7" s="140"/>
      <c r="C7" s="140"/>
      <c r="D7" s="140"/>
      <c r="E7" s="140"/>
      <c r="F7" s="15"/>
      <c r="H7" s="112"/>
    </row>
    <row r="8" spans="1:8" ht="20.100000000000001" customHeight="1" x14ac:dyDescent="0.25">
      <c r="A8" s="119" t="s">
        <v>245</v>
      </c>
      <c r="B8" s="140"/>
      <c r="C8" s="140"/>
      <c r="D8" s="140"/>
      <c r="E8" s="140"/>
      <c r="F8" s="15"/>
      <c r="H8" s="112"/>
    </row>
    <row r="9" spans="1:8" ht="20.100000000000001" customHeight="1" x14ac:dyDescent="0.2">
      <c r="A9" s="113" t="s">
        <v>246</v>
      </c>
      <c r="B9" s="140">
        <f>'Income Statement Breakdown'!C9/(('Balance Sheet Breakdown'!B19+'Balance Sheet Breakdown'!C19)*0.5)</f>
        <v>4.6126976416021835E-2</v>
      </c>
      <c r="C9" s="140">
        <f>'Income Statement Breakdown'!D9/(('Balance Sheet Breakdown'!C19+'Balance Sheet Breakdown'!D19)*0.5)</f>
        <v>2.4981024569868133E-3</v>
      </c>
      <c r="D9" s="140">
        <f>'Income Statement Breakdown'!E9/(('Balance Sheet Breakdown'!D19+'Balance Sheet Breakdown'!E19)*0.5)</f>
        <v>-8.6596475937163516E-3</v>
      </c>
      <c r="E9" s="140" t="s">
        <v>144</v>
      </c>
      <c r="F9" s="15"/>
      <c r="H9" s="112" t="s">
        <v>250</v>
      </c>
    </row>
    <row r="10" spans="1:8" ht="20.100000000000001" customHeight="1" x14ac:dyDescent="0.2">
      <c r="A10" s="113" t="s">
        <v>247</v>
      </c>
      <c r="B10" s="140">
        <f>'Income Statement Breakdown'!C15/(('Balance Sheet Breakdown'!B19+'Balance Sheet Breakdown'!C19)*0.5)</f>
        <v>1.596169193934557E-2</v>
      </c>
      <c r="C10" s="140">
        <f>'Income Statement Breakdown'!D15/(('Balance Sheet Breakdown'!C19+'Balance Sheet Breakdown'!D19)*0.5)</f>
        <v>-2.6917053974032913E-2</v>
      </c>
      <c r="D10" s="140">
        <f>'Income Statement Breakdown'!E15/(('Balance Sheet Breakdown'!D19+'Balance Sheet Breakdown'!E19)*0.5)</f>
        <v>-3.3430644199486582E-2</v>
      </c>
      <c r="E10" s="140" t="s">
        <v>144</v>
      </c>
      <c r="F10" s="15"/>
      <c r="H10" s="112" t="s">
        <v>251</v>
      </c>
    </row>
    <row r="11" spans="1:8" ht="20.100000000000001" customHeight="1" x14ac:dyDescent="0.2">
      <c r="A11" s="113" t="s">
        <v>248</v>
      </c>
      <c r="B11" s="140">
        <f>'Income Statement Breakdown'!C9/(('Balance Sheet Breakdown'!B23+'Balance Sheet Breakdown'!B30+'Balance Sheet Breakdown'!C23+'Balance Sheet Breakdown'!C30)*0.5)</f>
        <v>0.18068140630663285</v>
      </c>
      <c r="C11" s="140">
        <f>'Income Statement Breakdown'!D9/(('Balance Sheet Breakdown'!C23+'Balance Sheet Breakdown'!C30+'Balance Sheet Breakdown'!D23+'Balance Sheet Breakdown'!D30)*0.5)</f>
        <v>7.1321986451051388E-3</v>
      </c>
      <c r="D11" s="140">
        <f>'Income Statement Breakdown'!E9/(('Balance Sheet Breakdown'!D23+'Balance Sheet Breakdown'!D30+'Balance Sheet Breakdown'!E23+'Balance Sheet Breakdown'!E30)*0.5)</f>
        <v>-2.4140451138286147E-2</v>
      </c>
      <c r="E11" s="140" t="s">
        <v>144</v>
      </c>
      <c r="F11" s="15"/>
      <c r="H11" s="112" t="s">
        <v>254</v>
      </c>
    </row>
    <row r="12" spans="1:8" ht="20.100000000000001" customHeight="1" x14ac:dyDescent="0.2">
      <c r="A12" s="113" t="s">
        <v>249</v>
      </c>
      <c r="B12" s="140">
        <f>'Income Statement Breakdown'!C15/(('Balance Sheet Breakdown'!B40+'Balance Sheet Breakdown'!C40)*0.5)</f>
        <v>4.7845231078597929E-2</v>
      </c>
      <c r="C12" s="140">
        <f>'Income Statement Breakdown'!D15/(('Balance Sheet Breakdown'!C40+'Balance Sheet Breakdown'!D40)*0.5)</f>
        <v>-0.14937732443550492</v>
      </c>
      <c r="D12" s="140">
        <f>'Income Statement Breakdown'!E15/(('Balance Sheet Breakdown'!D40+'Balance Sheet Breakdown'!E40)*0.5)</f>
        <v>-0.2131090220659714</v>
      </c>
      <c r="E12" s="140"/>
      <c r="F12" s="15"/>
      <c r="H12" s="112" t="s">
        <v>252</v>
      </c>
    </row>
    <row r="13" spans="1:8" ht="20.100000000000001" customHeight="1" thickBot="1" x14ac:dyDescent="0.25">
      <c r="A13" s="114" t="s">
        <v>263</v>
      </c>
      <c r="B13" s="141" t="s">
        <v>144</v>
      </c>
      <c r="C13" s="141" t="s">
        <v>144</v>
      </c>
      <c r="D13" s="141" t="s">
        <v>144</v>
      </c>
      <c r="E13" s="141" t="s">
        <v>144</v>
      </c>
      <c r="F13" s="17"/>
      <c r="H13" s="112" t="s">
        <v>253</v>
      </c>
    </row>
    <row r="14" spans="1:8" ht="15" thickTop="1" x14ac:dyDescent="0.2"/>
    <row r="16" spans="1:8" ht="16.5" x14ac:dyDescent="0.2">
      <c r="A16" s="13" t="s">
        <v>264</v>
      </c>
    </row>
    <row r="19" spans="1:5" x14ac:dyDescent="0.2">
      <c r="A19" s="135" t="s">
        <v>117</v>
      </c>
      <c r="B19" s="136">
        <v>690000</v>
      </c>
      <c r="C19" s="136">
        <v>-862000</v>
      </c>
      <c r="D19" s="136">
        <v>-976091</v>
      </c>
      <c r="E19" s="136">
        <v>-1961400</v>
      </c>
    </row>
    <row r="21" spans="1:5" x14ac:dyDescent="0.2">
      <c r="A21" s="13" t="s">
        <v>266</v>
      </c>
    </row>
  </sheetData>
  <phoneticPr fontId="1" type="noConversion"/>
  <pageMargins left="0.7" right="0.7" top="0.75" bottom="0.75" header="0.3" footer="0.3"/>
  <pageSetup paperSize="9" orientation="portrait" horizontalDpi="0" verticalDpi="0" r:id="rId1"/>
  <extLst>
    <ext xmlns:x14="http://schemas.microsoft.com/office/spreadsheetml/2009/9/main" uri="{05C60535-1F16-4fd2-B633-F4F36F0B64E0}">
      <x14:sparklineGroups xmlns:xm="http://schemas.microsoft.com/office/excel/2006/main">
        <x14:sparklineGroup displayEmptyCellsAs="gap" xr2:uid="{2DC74AD2-815E-4FAD-9B01-E3F338BD685E}">
          <x14:colorSeries rgb="FF376092"/>
          <x14:colorNegative rgb="FFD00000"/>
          <x14:colorAxis rgb="FF000000"/>
          <x14:colorMarkers rgb="FFD00000"/>
          <x14:colorFirst rgb="FFD00000"/>
          <x14:colorLast rgb="FFD00000"/>
          <x14:colorHigh rgb="FFD00000"/>
          <x14:colorLow rgb="FFD00000"/>
          <x14:sparklines>
            <x14:sparkline>
              <xm:f>'Profitability Ratios'!B3:E3</xm:f>
              <xm:sqref>F3</xm:sqref>
            </x14:sparkline>
            <x14:sparkline>
              <xm:f>'Profitability Ratios'!B4:E4</xm:f>
              <xm:sqref>F4</xm:sqref>
            </x14:sparkline>
            <x14:sparkline>
              <xm:f>'Profitability Ratios'!B5:E5</xm:f>
              <xm:sqref>F5</xm:sqref>
            </x14:sparkline>
            <x14:sparkline>
              <xm:f>'Profitability Ratios'!B6:E6</xm:f>
              <xm:sqref>F6</xm:sqref>
            </x14:sparkline>
            <x14:sparkline>
              <xm:f>'Profitability Ratios'!B7:E7</xm:f>
              <xm:sqref>F7</xm:sqref>
            </x14:sparkline>
            <x14:sparkline>
              <xm:f>'Profitability Ratios'!B8:E8</xm:f>
              <xm:sqref>F8</xm:sqref>
            </x14:sparkline>
            <x14:sparkline>
              <xm:f>'Profitability Ratios'!B9:E9</xm:f>
              <xm:sqref>F9</xm:sqref>
            </x14:sparkline>
            <x14:sparkline>
              <xm:f>'Profitability Ratios'!B10:E10</xm:f>
              <xm:sqref>F10</xm:sqref>
            </x14:sparkline>
            <x14:sparkline>
              <xm:f>'Profitability Ratios'!B11:E11</xm:f>
              <xm:sqref>F11</xm:sqref>
            </x14:sparkline>
            <x14:sparkline>
              <xm:f>'Profitability Ratios'!B12:E12</xm:f>
              <xm:sqref>F12</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4A14-583B-4689-99AC-ED1D37988E2E}">
  <dimension ref="A1:H18"/>
  <sheetViews>
    <sheetView workbookViewId="0">
      <selection activeCell="A18" sqref="A18"/>
    </sheetView>
  </sheetViews>
  <sheetFormatPr defaultRowHeight="14.25" x14ac:dyDescent="0.2"/>
  <cols>
    <col min="1" max="1" width="65.25" style="13" bestFit="1" customWidth="1"/>
    <col min="2" max="6" width="15.625" style="13" customWidth="1"/>
    <col min="7" max="16384" width="9" style="13"/>
  </cols>
  <sheetData>
    <row r="1" spans="1:8" ht="21.75" thickTop="1" thickBot="1" x14ac:dyDescent="0.25">
      <c r="A1" s="126" t="s">
        <v>267</v>
      </c>
      <c r="B1" s="120">
        <v>44196</v>
      </c>
      <c r="C1" s="120">
        <v>43830</v>
      </c>
      <c r="D1" s="120">
        <v>43465</v>
      </c>
      <c r="E1" s="120">
        <v>43100</v>
      </c>
      <c r="F1" s="127" t="s">
        <v>149</v>
      </c>
    </row>
    <row r="2" spans="1:8" ht="15.75" thickTop="1" x14ac:dyDescent="0.25">
      <c r="A2" s="119" t="s">
        <v>268</v>
      </c>
      <c r="B2" s="14"/>
      <c r="C2" s="14"/>
      <c r="D2" s="14"/>
      <c r="E2" s="14"/>
      <c r="F2" s="15"/>
    </row>
    <row r="3" spans="1:8" x14ac:dyDescent="0.2">
      <c r="A3" s="113" t="s">
        <v>271</v>
      </c>
      <c r="B3" s="14">
        <f>B10/B11</f>
        <v>1085.59375</v>
      </c>
      <c r="C3" s="14">
        <f t="shared" ref="C3:E3" si="0">C10/C11</f>
        <v>-84.632653061224488</v>
      </c>
      <c r="D3" s="14">
        <f t="shared" si="0"/>
        <v>-58.570175438596493</v>
      </c>
      <c r="E3" s="14">
        <f t="shared" si="0"/>
        <v>-26.274261603375528</v>
      </c>
      <c r="F3" s="15"/>
      <c r="H3" s="13" t="s">
        <v>275</v>
      </c>
    </row>
    <row r="4" spans="1:8" x14ac:dyDescent="0.2">
      <c r="A4" s="113" t="s">
        <v>272</v>
      </c>
      <c r="B4" s="14">
        <f>B10/B12</f>
        <v>126.61059061080263</v>
      </c>
      <c r="C4" s="14">
        <f t="shared" ref="C4:E4" si="1">C10/C12</f>
        <v>30.520540540540537</v>
      </c>
      <c r="D4" s="14">
        <f t="shared" si="1"/>
        <v>27.1378191316435</v>
      </c>
      <c r="E4" s="14">
        <f t="shared" si="1"/>
        <v>-850.87139018036748</v>
      </c>
      <c r="F4" s="15"/>
      <c r="H4" s="13" t="s">
        <v>276</v>
      </c>
    </row>
    <row r="5" spans="1:8" x14ac:dyDescent="0.2">
      <c r="A5" s="113" t="s">
        <v>273</v>
      </c>
      <c r="B5" s="14">
        <f>B10/B13</f>
        <v>23.859929604261797</v>
      </c>
      <c r="C5" s="14">
        <f t="shared" ref="C5:E5" si="2">C10/C13</f>
        <v>2.9864879160224591</v>
      </c>
      <c r="D5" s="14">
        <f t="shared" si="2"/>
        <v>2.6526751005578979</v>
      </c>
      <c r="E5" s="14">
        <f t="shared" si="2"/>
        <v>4.3889655712583764</v>
      </c>
      <c r="F5" s="15"/>
      <c r="H5" s="13" t="s">
        <v>277</v>
      </c>
    </row>
    <row r="6" spans="1:8" ht="15" thickBot="1" x14ac:dyDescent="0.25">
      <c r="A6" s="114" t="s">
        <v>274</v>
      </c>
      <c r="B6" s="16">
        <f>B10/B14</f>
        <v>33.855871316085491</v>
      </c>
      <c r="C6" s="16">
        <f t="shared" ref="C6:E6" si="3">C10/C14</f>
        <v>11.091251133272893</v>
      </c>
      <c r="D6" s="16">
        <f t="shared" si="3"/>
        <v>11.563469698733131</v>
      </c>
      <c r="E6" s="16">
        <f t="shared" si="3"/>
        <v>12.179798392444898</v>
      </c>
      <c r="F6" s="17"/>
      <c r="H6" s="13" t="s">
        <v>278</v>
      </c>
    </row>
    <row r="7" spans="1:8" ht="15" thickTop="1" x14ac:dyDescent="0.2"/>
    <row r="10" spans="1:8" x14ac:dyDescent="0.2">
      <c r="A10" s="13" t="s">
        <v>279</v>
      </c>
      <c r="B10" s="143">
        <v>694.78</v>
      </c>
      <c r="C10" s="13">
        <v>82.94</v>
      </c>
      <c r="D10" s="13">
        <v>66.77</v>
      </c>
      <c r="E10" s="13">
        <v>62.27</v>
      </c>
    </row>
    <row r="11" spans="1:8" x14ac:dyDescent="0.2">
      <c r="A11" s="13" t="s">
        <v>280</v>
      </c>
      <c r="B11" s="80">
        <f>'Income Statement'!C14</f>
        <v>0.64</v>
      </c>
      <c r="C11" s="80">
        <f>'Income Statement'!D14</f>
        <v>-0.98</v>
      </c>
      <c r="D11" s="80">
        <f>'Income Statement'!E14</f>
        <v>-1.1399999999999999</v>
      </c>
      <c r="E11" s="80">
        <f>'Income Statement'!F14</f>
        <v>-2.37</v>
      </c>
      <c r="H11" s="13" t="s">
        <v>281</v>
      </c>
    </row>
    <row r="12" spans="1:8" x14ac:dyDescent="0.2">
      <c r="A12" s="13" t="s">
        <v>185</v>
      </c>
      <c r="B12" s="13">
        <f>'Cash Flow Breakdown'!C11/'Income Statement'!C16</f>
        <v>5.4875346260387809</v>
      </c>
      <c r="C12" s="13">
        <f>'Cash Flow Breakdown'!D11/'Income Statement'!D16</f>
        <v>2.7175141242937855</v>
      </c>
      <c r="D12" s="13">
        <f>'Cash Flow Breakdown'!E11/'Income Statement'!E16</f>
        <v>2.4604040463275179</v>
      </c>
      <c r="E12" s="13">
        <f>'Cash Flow Breakdown'!F11/'Income Statement'!F16</f>
        <v>-7.3183798067061615E-2</v>
      </c>
    </row>
    <row r="13" spans="1:8" x14ac:dyDescent="0.2">
      <c r="A13" s="13" t="s">
        <v>282</v>
      </c>
      <c r="B13" s="13">
        <f>'Income Statement'!C2/'Income Statement'!C16</f>
        <v>29.119113573407201</v>
      </c>
      <c r="C13" s="13">
        <f>'Income Statement'!D2/'Income Statement'!D16</f>
        <v>27.771751412429378</v>
      </c>
      <c r="D13" s="13">
        <f>'Income Statement'!E2/'Income Statement'!E16</f>
        <v>25.170817182231346</v>
      </c>
      <c r="E13" s="13">
        <f>'Income Statement'!F2/'Income Statement'!F16</f>
        <v>14.187853376609274</v>
      </c>
    </row>
    <row r="14" spans="1:8" x14ac:dyDescent="0.2">
      <c r="A14" s="13" t="s">
        <v>283</v>
      </c>
      <c r="B14" s="13">
        <f>'Balance Sheet Breakdown'!B40/'Income Statement'!C16</f>
        <v>20.521698984302862</v>
      </c>
      <c r="C14" s="13">
        <f>'Balance Sheet Breakdown'!C40/'Income Statement'!D16</f>
        <v>7.477966101694915</v>
      </c>
      <c r="D14" s="13">
        <f>'Balance Sheet Breakdown'!D40/'Income Statement'!E16</f>
        <v>5.7742184430435417</v>
      </c>
      <c r="E14" s="13">
        <f>'Balance Sheet Breakdown'!E40/'Income Statement'!F16</f>
        <v>5.1125640994703119</v>
      </c>
    </row>
    <row r="18" spans="1:1" x14ac:dyDescent="0.2">
      <c r="A18" s="13" t="s">
        <v>284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9C3A-2CDE-47F7-9C1A-0C5EAF8A51B5}">
  <dimension ref="D1:K2"/>
  <sheetViews>
    <sheetView workbookViewId="0">
      <selection activeCell="X18" sqref="X18"/>
    </sheetView>
  </sheetViews>
  <sheetFormatPr defaultRowHeight="14.25" x14ac:dyDescent="0.2"/>
  <cols>
    <col min="1" max="16384" width="9" style="13"/>
  </cols>
  <sheetData>
    <row r="1" spans="4:11" ht="27.75" x14ac:dyDescent="0.2">
      <c r="K1" s="142" t="s">
        <v>269</v>
      </c>
    </row>
    <row r="2" spans="4:11" x14ac:dyDescent="0.2">
      <c r="D2" s="13" t="s">
        <v>270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726D-D4D8-4EA6-B009-05CB5DB89221}">
  <dimension ref="A1:I47"/>
  <sheetViews>
    <sheetView workbookViewId="0">
      <selection activeCell="A22" sqref="A22"/>
    </sheetView>
  </sheetViews>
  <sheetFormatPr defaultRowHeight="14.25" x14ac:dyDescent="0.2"/>
  <cols>
    <col min="1" max="1" width="104.875" style="13" bestFit="1" customWidth="1"/>
    <col min="2" max="6" width="13.875" style="13" bestFit="1" customWidth="1"/>
    <col min="7" max="16384" width="9" style="13"/>
  </cols>
  <sheetData>
    <row r="1" spans="1:7" ht="20.100000000000001" customHeight="1" thickTop="1" thickBot="1" x14ac:dyDescent="0.25">
      <c r="A1" s="3" t="s">
        <v>119</v>
      </c>
      <c r="B1" s="51" t="s">
        <v>58</v>
      </c>
      <c r="C1" s="29">
        <v>44196</v>
      </c>
      <c r="D1" s="29">
        <v>43830</v>
      </c>
      <c r="E1" s="29">
        <v>43465</v>
      </c>
      <c r="F1" s="68">
        <v>43100</v>
      </c>
      <c r="G1" s="50" t="s">
        <v>149</v>
      </c>
    </row>
    <row r="2" spans="1:7" ht="20.100000000000001" customHeight="1" thickTop="1" thickBot="1" x14ac:dyDescent="0.25">
      <c r="A2" s="20" t="s">
        <v>0</v>
      </c>
      <c r="B2" s="52">
        <v>35940000</v>
      </c>
      <c r="C2" s="30">
        <v>31536000</v>
      </c>
      <c r="D2" s="30">
        <v>24578000</v>
      </c>
      <c r="E2" s="30">
        <v>21461268</v>
      </c>
      <c r="F2" s="69">
        <v>11758751</v>
      </c>
      <c r="G2" s="15"/>
    </row>
    <row r="3" spans="1:7" ht="20.100000000000001" customHeight="1" thickBot="1" x14ac:dyDescent="0.25">
      <c r="A3" s="19" t="s">
        <v>1</v>
      </c>
      <c r="B3" s="53">
        <v>28329000</v>
      </c>
      <c r="C3" s="31">
        <v>24906000</v>
      </c>
      <c r="D3" s="31">
        <v>20509000</v>
      </c>
      <c r="E3" s="31">
        <v>17419247</v>
      </c>
      <c r="F3" s="70">
        <v>9536264</v>
      </c>
      <c r="G3" s="15"/>
    </row>
    <row r="4" spans="1:7" ht="20.100000000000001" customHeight="1" thickBot="1" x14ac:dyDescent="0.25">
      <c r="A4" s="20" t="s">
        <v>2</v>
      </c>
      <c r="B4" s="52">
        <v>7611000</v>
      </c>
      <c r="C4" s="30">
        <v>6630000</v>
      </c>
      <c r="D4" s="30">
        <v>4069000</v>
      </c>
      <c r="E4" s="30">
        <v>4042021</v>
      </c>
      <c r="F4" s="69">
        <v>2222487</v>
      </c>
      <c r="G4" s="15"/>
    </row>
    <row r="5" spans="1:7" ht="20.100000000000001" customHeight="1" x14ac:dyDescent="0.2">
      <c r="A5" s="19" t="s">
        <v>108</v>
      </c>
      <c r="B5" s="73"/>
      <c r="C5" s="34"/>
      <c r="D5" s="34"/>
      <c r="E5" s="34"/>
      <c r="F5" s="40"/>
      <c r="G5" s="15"/>
    </row>
    <row r="6" spans="1:7" ht="20.100000000000001" customHeight="1" thickBot="1" x14ac:dyDescent="0.25">
      <c r="A6" s="46" t="s">
        <v>109</v>
      </c>
      <c r="B6" s="53">
        <v>1833000</v>
      </c>
      <c r="C6" s="31">
        <v>1491000</v>
      </c>
      <c r="D6" s="31">
        <v>1343000</v>
      </c>
      <c r="E6" s="31">
        <v>1460370</v>
      </c>
      <c r="F6" s="70">
        <v>1378073</v>
      </c>
      <c r="G6" s="15"/>
    </row>
    <row r="7" spans="1:7" ht="20.100000000000001" customHeight="1" thickBot="1" x14ac:dyDescent="0.25">
      <c r="A7" s="46" t="s">
        <v>110</v>
      </c>
      <c r="B7" s="53">
        <v>3574000</v>
      </c>
      <c r="C7" s="31">
        <v>3145000</v>
      </c>
      <c r="D7" s="31">
        <v>2646000</v>
      </c>
      <c r="E7" s="31">
        <v>2834491</v>
      </c>
      <c r="F7" s="70">
        <v>2476500</v>
      </c>
      <c r="G7" s="15"/>
    </row>
    <row r="8" spans="1:7" ht="20.100000000000001" customHeight="1" thickBot="1" x14ac:dyDescent="0.25">
      <c r="A8" s="20" t="s">
        <v>111</v>
      </c>
      <c r="B8" s="52">
        <v>5407000</v>
      </c>
      <c r="C8" s="30">
        <v>4636000</v>
      </c>
      <c r="D8" s="30">
        <v>3989000</v>
      </c>
      <c r="E8" s="30">
        <v>4294861</v>
      </c>
      <c r="F8" s="69">
        <v>3854573</v>
      </c>
      <c r="G8" s="15"/>
    </row>
    <row r="9" spans="1:7" ht="20.100000000000001" customHeight="1" thickBot="1" x14ac:dyDescent="0.25">
      <c r="A9" s="20" t="s">
        <v>260</v>
      </c>
      <c r="B9" s="52">
        <v>2204000</v>
      </c>
      <c r="C9" s="30">
        <v>1994000</v>
      </c>
      <c r="D9" s="30">
        <v>80000</v>
      </c>
      <c r="E9" s="30">
        <v>-252840</v>
      </c>
      <c r="F9" s="69">
        <v>-1632086</v>
      </c>
      <c r="G9" s="15"/>
    </row>
    <row r="10" spans="1:7" ht="20.100000000000001" customHeight="1" thickBot="1" x14ac:dyDescent="0.25">
      <c r="A10" s="19" t="s">
        <v>20</v>
      </c>
      <c r="B10" s="53">
        <v>678000</v>
      </c>
      <c r="C10" s="31">
        <v>748000</v>
      </c>
      <c r="D10" s="31">
        <v>685000</v>
      </c>
      <c r="E10" s="31">
        <v>663071</v>
      </c>
      <c r="F10" s="70">
        <v>471259</v>
      </c>
      <c r="G10" s="15"/>
    </row>
    <row r="11" spans="1:7" ht="20.100000000000001" customHeight="1" thickBot="1" x14ac:dyDescent="0.25">
      <c r="A11" s="19" t="s">
        <v>113</v>
      </c>
      <c r="B11" s="53">
        <v>61000</v>
      </c>
      <c r="C11" s="31">
        <v>-122000</v>
      </c>
      <c r="D11" s="31">
        <v>-104000</v>
      </c>
      <c r="E11" s="31">
        <v>-113367</v>
      </c>
      <c r="F11" s="70">
        <v>-125373</v>
      </c>
      <c r="G11" s="15"/>
    </row>
    <row r="12" spans="1:7" ht="20.100000000000001" customHeight="1" thickBot="1" x14ac:dyDescent="0.25">
      <c r="A12" s="19" t="s">
        <v>259</v>
      </c>
      <c r="B12" s="53">
        <v>1617000</v>
      </c>
      <c r="C12" s="31">
        <v>1154000</v>
      </c>
      <c r="D12" s="31">
        <v>-665000</v>
      </c>
      <c r="E12" s="31">
        <v>-1004745</v>
      </c>
      <c r="F12" s="70">
        <v>-2209032</v>
      </c>
      <c r="G12" s="15"/>
    </row>
    <row r="13" spans="1:7" ht="20.100000000000001" customHeight="1" thickBot="1" x14ac:dyDescent="0.25">
      <c r="A13" s="19" t="s">
        <v>115</v>
      </c>
      <c r="B13" s="53">
        <v>359000</v>
      </c>
      <c r="C13" s="31">
        <v>292000</v>
      </c>
      <c r="D13" s="31">
        <v>110000</v>
      </c>
      <c r="E13" s="31">
        <v>57837</v>
      </c>
      <c r="F13" s="70">
        <v>31546</v>
      </c>
      <c r="G13" s="15"/>
    </row>
    <row r="14" spans="1:7" ht="20.100000000000001" customHeight="1" thickBot="1" x14ac:dyDescent="0.25">
      <c r="A14" s="19" t="s">
        <v>116</v>
      </c>
      <c r="B14" s="53">
        <v>1258000</v>
      </c>
      <c r="C14" s="31">
        <v>862000</v>
      </c>
      <c r="D14" s="31">
        <v>-775000</v>
      </c>
      <c r="E14" s="31">
        <v>-1062582</v>
      </c>
      <c r="F14" s="70">
        <v>-2240578</v>
      </c>
      <c r="G14" s="15"/>
    </row>
    <row r="15" spans="1:7" ht="20.100000000000001" customHeight="1" thickBot="1" x14ac:dyDescent="0.25">
      <c r="A15" s="38" t="s">
        <v>117</v>
      </c>
      <c r="B15" s="52">
        <v>1112000</v>
      </c>
      <c r="C15" s="30">
        <v>690000</v>
      </c>
      <c r="D15" s="30">
        <v>-862000</v>
      </c>
      <c r="E15" s="30">
        <v>-976091</v>
      </c>
      <c r="F15" s="69">
        <v>-1961400</v>
      </c>
      <c r="G15" s="15"/>
    </row>
    <row r="16" spans="1:7" ht="20.100000000000001" customHeight="1" thickBot="1" x14ac:dyDescent="0.25">
      <c r="A16" s="19" t="s">
        <v>118</v>
      </c>
      <c r="B16" s="53">
        <v>1112000</v>
      </c>
      <c r="C16" s="31">
        <v>690000</v>
      </c>
      <c r="D16" s="31">
        <v>-862000</v>
      </c>
      <c r="E16" s="31">
        <v>-976091</v>
      </c>
      <c r="F16" s="70">
        <v>-1961400</v>
      </c>
      <c r="G16" s="15"/>
    </row>
    <row r="17" spans="1:9" ht="20.100000000000001" customHeight="1" thickBot="1" x14ac:dyDescent="0.25">
      <c r="A17" s="19" t="s">
        <v>11</v>
      </c>
      <c r="B17" s="53" t="s">
        <v>32</v>
      </c>
      <c r="C17" s="31">
        <v>0.74</v>
      </c>
      <c r="D17" s="31">
        <v>-0.98</v>
      </c>
      <c r="E17" s="31">
        <v>-1.1399999999999999</v>
      </c>
      <c r="F17" s="70">
        <v>-2.37</v>
      </c>
      <c r="G17" s="15"/>
    </row>
    <row r="18" spans="1:9" ht="20.100000000000001" customHeight="1" thickBot="1" x14ac:dyDescent="0.25">
      <c r="A18" s="19" t="s">
        <v>12</v>
      </c>
      <c r="B18" s="53" t="s">
        <v>32</v>
      </c>
      <c r="C18" s="31">
        <v>0.64</v>
      </c>
      <c r="D18" s="31">
        <v>-0.98</v>
      </c>
      <c r="E18" s="31">
        <v>-1.1399999999999999</v>
      </c>
      <c r="F18" s="70">
        <v>-2.37</v>
      </c>
      <c r="G18" s="15"/>
    </row>
    <row r="19" spans="1:9" ht="20.100000000000001" customHeight="1" thickBot="1" x14ac:dyDescent="0.25">
      <c r="A19" s="19" t="s">
        <v>13</v>
      </c>
      <c r="B19" s="53" t="s">
        <v>32</v>
      </c>
      <c r="C19" s="31">
        <v>933000</v>
      </c>
      <c r="D19" s="31">
        <v>885000</v>
      </c>
      <c r="E19" s="31">
        <v>852625</v>
      </c>
      <c r="F19" s="70">
        <v>828790</v>
      </c>
      <c r="G19" s="15"/>
    </row>
    <row r="20" spans="1:9" ht="20.100000000000001" customHeight="1" thickBot="1" x14ac:dyDescent="0.25">
      <c r="A20" s="19" t="s">
        <v>14</v>
      </c>
      <c r="B20" s="53" t="s">
        <v>32</v>
      </c>
      <c r="C20" s="31">
        <v>1083000</v>
      </c>
      <c r="D20" s="31">
        <v>885000</v>
      </c>
      <c r="E20" s="31">
        <v>852625</v>
      </c>
      <c r="F20" s="70">
        <v>828790</v>
      </c>
      <c r="G20" s="15"/>
    </row>
    <row r="21" spans="1:9" ht="20.100000000000001" customHeight="1" thickBot="1" x14ac:dyDescent="0.25">
      <c r="A21" s="22" t="s">
        <v>23</v>
      </c>
      <c r="B21" s="54" t="s">
        <v>32</v>
      </c>
      <c r="C21" s="32">
        <v>4224000</v>
      </c>
      <c r="D21" s="32">
        <v>2174000</v>
      </c>
      <c r="E21" s="32">
        <v>1559376</v>
      </c>
      <c r="F21" s="71">
        <v>-101770</v>
      </c>
      <c r="G21" s="17"/>
    </row>
    <row r="22" spans="1:9" ht="15" thickTop="1" x14ac:dyDescent="0.2">
      <c r="A22" s="144" t="s">
        <v>155</v>
      </c>
    </row>
    <row r="23" spans="1:9" x14ac:dyDescent="0.2">
      <c r="B23" s="80"/>
      <c r="C23" s="80"/>
      <c r="D23" s="80"/>
      <c r="E23" s="80"/>
      <c r="F23" s="80"/>
    </row>
    <row r="25" spans="1:9" ht="15" thickBot="1" x14ac:dyDescent="0.25"/>
    <row r="26" spans="1:9" ht="21.75" thickTop="1" thickBot="1" x14ac:dyDescent="0.25">
      <c r="A26" s="3" t="s">
        <v>150</v>
      </c>
      <c r="B26" s="51" t="s">
        <v>58</v>
      </c>
      <c r="C26" s="29">
        <v>44196</v>
      </c>
      <c r="D26" s="29">
        <v>43830</v>
      </c>
      <c r="E26" s="29">
        <v>43465</v>
      </c>
      <c r="F26" s="68">
        <v>43100</v>
      </c>
      <c r="G26" s="50" t="s">
        <v>149</v>
      </c>
    </row>
    <row r="27" spans="1:9" ht="16.5" thickTop="1" thickBot="1" x14ac:dyDescent="0.25">
      <c r="A27" s="20" t="s">
        <v>0</v>
      </c>
      <c r="B27" s="66">
        <f>B2/B$2</f>
        <v>1</v>
      </c>
      <c r="C27" s="106">
        <f t="shared" ref="C27" si="0">C2/C$2</f>
        <v>1</v>
      </c>
      <c r="D27" s="106">
        <f t="shared" ref="D27:F27" si="1">D2/D$2</f>
        <v>1</v>
      </c>
      <c r="E27" s="106">
        <f t="shared" si="1"/>
        <v>1</v>
      </c>
      <c r="F27" s="106">
        <f t="shared" si="1"/>
        <v>1</v>
      </c>
      <c r="G27" s="74"/>
    </row>
    <row r="28" spans="1:9" ht="15.75" thickBot="1" x14ac:dyDescent="0.25">
      <c r="A28" s="19" t="s">
        <v>1</v>
      </c>
      <c r="B28" s="66">
        <f t="shared" ref="B28:C46" si="2">B3/B$2</f>
        <v>0.78823038397328882</v>
      </c>
      <c r="C28" s="106">
        <f t="shared" si="2"/>
        <v>0.7897640791476408</v>
      </c>
      <c r="D28" s="106">
        <f t="shared" ref="D28:F28" si="3">D3/D$2</f>
        <v>0.83444543901049717</v>
      </c>
      <c r="E28" s="106">
        <f t="shared" si="3"/>
        <v>0.81165973045022322</v>
      </c>
      <c r="F28" s="106">
        <f t="shared" si="3"/>
        <v>0.81099293623957169</v>
      </c>
      <c r="G28" s="74"/>
    </row>
    <row r="29" spans="1:9" ht="15.75" thickBot="1" x14ac:dyDescent="0.25">
      <c r="A29" s="20" t="s">
        <v>2</v>
      </c>
      <c r="B29" s="66">
        <f t="shared" si="2"/>
        <v>0.21176961602671118</v>
      </c>
      <c r="C29" s="106">
        <f t="shared" si="2"/>
        <v>0.2102359208523592</v>
      </c>
      <c r="D29" s="106">
        <f t="shared" ref="D29:F29" si="4">D4/D$2</f>
        <v>0.1655545609895028</v>
      </c>
      <c r="E29" s="106">
        <f t="shared" si="4"/>
        <v>0.18834026954977684</v>
      </c>
      <c r="F29" s="106">
        <f t="shared" si="4"/>
        <v>0.18900706376042831</v>
      </c>
      <c r="G29" s="74"/>
      <c r="I29" s="13" t="s">
        <v>151</v>
      </c>
    </row>
    <row r="30" spans="1:9" ht="15.75" thickBot="1" x14ac:dyDescent="0.25">
      <c r="A30" s="19" t="s">
        <v>108</v>
      </c>
      <c r="B30" s="66">
        <f t="shared" si="2"/>
        <v>0</v>
      </c>
      <c r="C30" s="106">
        <f t="shared" si="2"/>
        <v>0</v>
      </c>
      <c r="D30" s="106">
        <f t="shared" ref="D30:F30" si="5">D5/D$2</f>
        <v>0</v>
      </c>
      <c r="E30" s="106">
        <f t="shared" si="5"/>
        <v>0</v>
      </c>
      <c r="F30" s="106">
        <f t="shared" si="5"/>
        <v>0</v>
      </c>
      <c r="G30" s="74"/>
    </row>
    <row r="31" spans="1:9" ht="15.75" thickBot="1" x14ac:dyDescent="0.25">
      <c r="A31" s="46" t="s">
        <v>109</v>
      </c>
      <c r="B31" s="66">
        <f t="shared" si="2"/>
        <v>5.1001669449081806E-2</v>
      </c>
      <c r="C31" s="106">
        <f t="shared" si="2"/>
        <v>4.7279299847792999E-2</v>
      </c>
      <c r="D31" s="106">
        <f t="shared" ref="D31:F31" si="6">D6/D$2</f>
        <v>5.4642363088941333E-2</v>
      </c>
      <c r="E31" s="106">
        <f t="shared" si="6"/>
        <v>6.8046771514152851E-2</v>
      </c>
      <c r="F31" s="106">
        <f t="shared" si="6"/>
        <v>0.11719552527304983</v>
      </c>
      <c r="G31" s="74"/>
    </row>
    <row r="32" spans="1:9" ht="15.75" thickBot="1" x14ac:dyDescent="0.25">
      <c r="A32" s="46" t="s">
        <v>110</v>
      </c>
      <c r="B32" s="66">
        <f t="shared" si="2"/>
        <v>9.9443516972732335E-2</v>
      </c>
      <c r="C32" s="106">
        <f t="shared" si="2"/>
        <v>9.9727295788939629E-2</v>
      </c>
      <c r="D32" s="106">
        <f t="shared" ref="D32:F32" si="7">D7/D$2</f>
        <v>0.10765725445520384</v>
      </c>
      <c r="E32" s="106">
        <f t="shared" si="7"/>
        <v>0.13207472177319626</v>
      </c>
      <c r="F32" s="106">
        <f t="shared" si="7"/>
        <v>0.21060910295659802</v>
      </c>
      <c r="G32" s="74"/>
    </row>
    <row r="33" spans="1:9" ht="15.75" thickBot="1" x14ac:dyDescent="0.25">
      <c r="A33" s="20" t="s">
        <v>111</v>
      </c>
      <c r="B33" s="66">
        <f t="shared" si="2"/>
        <v>0.15044518642181415</v>
      </c>
      <c r="C33" s="106">
        <f t="shared" si="2"/>
        <v>0.14700659563673263</v>
      </c>
      <c r="D33" s="106">
        <f t="shared" ref="D33:F33" si="8">D8/D$2</f>
        <v>0.16229961754414518</v>
      </c>
      <c r="E33" s="106">
        <f t="shared" si="8"/>
        <v>0.2001214932873491</v>
      </c>
      <c r="F33" s="106">
        <f t="shared" si="8"/>
        <v>0.32780462822964784</v>
      </c>
      <c r="G33" s="74"/>
    </row>
    <row r="34" spans="1:9" ht="15.75" thickBot="1" x14ac:dyDescent="0.25">
      <c r="A34" s="20" t="s">
        <v>112</v>
      </c>
      <c r="B34" s="66">
        <f t="shared" si="2"/>
        <v>6.1324429604897049E-2</v>
      </c>
      <c r="C34" s="106">
        <f t="shared" si="2"/>
        <v>6.3229325215626589E-2</v>
      </c>
      <c r="D34" s="106">
        <f t="shared" ref="D34:F34" si="9">D9/D$2</f>
        <v>3.2549434453576368E-3</v>
      </c>
      <c r="E34" s="106">
        <f t="shared" si="9"/>
        <v>-1.1781223737572262E-2</v>
      </c>
      <c r="F34" s="106">
        <f t="shared" si="9"/>
        <v>-0.13879756446921956</v>
      </c>
      <c r="G34" s="74"/>
    </row>
    <row r="35" spans="1:9" ht="15.75" thickBot="1" x14ac:dyDescent="0.25">
      <c r="A35" s="19" t="s">
        <v>20</v>
      </c>
      <c r="B35" s="66">
        <f t="shared" si="2"/>
        <v>1.8864774624373956E-2</v>
      </c>
      <c r="C35" s="106">
        <f t="shared" si="2"/>
        <v>2.3718924403855909E-2</v>
      </c>
      <c r="D35" s="106">
        <f t="shared" ref="D35:F35" si="10">D10/D$2</f>
        <v>2.7870453250874765E-2</v>
      </c>
      <c r="E35" s="106">
        <f t="shared" si="10"/>
        <v>3.0896170720201621E-2</v>
      </c>
      <c r="F35" s="106">
        <f t="shared" si="10"/>
        <v>4.0077300726922442E-2</v>
      </c>
      <c r="G35" s="74"/>
    </row>
    <row r="36" spans="1:9" ht="15.75" thickBot="1" x14ac:dyDescent="0.25">
      <c r="A36" s="19" t="s">
        <v>113</v>
      </c>
      <c r="B36" s="66">
        <f t="shared" si="2"/>
        <v>1.6972732331663883E-3</v>
      </c>
      <c r="C36" s="106">
        <f t="shared" si="2"/>
        <v>-3.8685946220192793E-3</v>
      </c>
      <c r="D36" s="106">
        <f t="shared" ref="D36:F36" si="11">D11/D$2</f>
        <v>-4.2314264789649276E-3</v>
      </c>
      <c r="E36" s="106">
        <f t="shared" si="11"/>
        <v>-5.2823999029321103E-3</v>
      </c>
      <c r="F36" s="106">
        <f t="shared" si="11"/>
        <v>-1.0662101782748866E-2</v>
      </c>
      <c r="G36" s="74"/>
    </row>
    <row r="37" spans="1:9" ht="15.75" thickBot="1" x14ac:dyDescent="0.25">
      <c r="A37" s="19" t="s">
        <v>114</v>
      </c>
      <c r="B37" s="66">
        <f t="shared" si="2"/>
        <v>4.4991652754590987E-2</v>
      </c>
      <c r="C37" s="106">
        <f t="shared" si="2"/>
        <v>3.6593099949264331E-2</v>
      </c>
      <c r="D37" s="106">
        <f t="shared" ref="D37:F37" si="12">D12/D$2</f>
        <v>-2.7056717389535356E-2</v>
      </c>
      <c r="E37" s="106">
        <f t="shared" si="12"/>
        <v>-4.6816665259480472E-2</v>
      </c>
      <c r="F37" s="106">
        <f t="shared" si="12"/>
        <v>-0.18786280957901055</v>
      </c>
      <c r="G37" s="74"/>
    </row>
    <row r="38" spans="1:9" ht="15.75" thickBot="1" x14ac:dyDescent="0.25">
      <c r="A38" s="19" t="s">
        <v>115</v>
      </c>
      <c r="B38" s="66">
        <f t="shared" si="2"/>
        <v>9.9888703394546471E-3</v>
      </c>
      <c r="C38" s="106">
        <f t="shared" si="2"/>
        <v>9.2592592592592587E-3</v>
      </c>
      <c r="D38" s="106">
        <f t="shared" ref="D38:F38" si="13">D13/D$2</f>
        <v>4.4755472373667511E-3</v>
      </c>
      <c r="E38" s="106">
        <f t="shared" si="13"/>
        <v>2.6949479406342628E-3</v>
      </c>
      <c r="F38" s="106">
        <f t="shared" si="13"/>
        <v>2.6827679232258594E-3</v>
      </c>
      <c r="G38" s="74"/>
    </row>
    <row r="39" spans="1:9" ht="15.75" thickBot="1" x14ac:dyDescent="0.25">
      <c r="A39" s="19" t="s">
        <v>116</v>
      </c>
      <c r="B39" s="66">
        <f t="shared" si="2"/>
        <v>3.5002782415136338E-2</v>
      </c>
      <c r="C39" s="106">
        <f t="shared" si="2"/>
        <v>2.7333840690005072E-2</v>
      </c>
      <c r="D39" s="106">
        <f t="shared" ref="D39:F39" si="14">D14/D$2</f>
        <v>-3.1532264626902111E-2</v>
      </c>
      <c r="E39" s="106">
        <f t="shared" si="14"/>
        <v>-4.951161320011474E-2</v>
      </c>
      <c r="F39" s="106">
        <f t="shared" si="14"/>
        <v>-0.19054557750223641</v>
      </c>
      <c r="G39" s="74"/>
    </row>
    <row r="40" spans="1:9" ht="15.75" thickBot="1" x14ac:dyDescent="0.25">
      <c r="A40" s="38" t="s">
        <v>117</v>
      </c>
      <c r="B40" s="66">
        <f t="shared" si="2"/>
        <v>3.094045631608236E-2</v>
      </c>
      <c r="C40" s="106">
        <f t="shared" si="2"/>
        <v>2.1879756468797563E-2</v>
      </c>
      <c r="D40" s="106">
        <f t="shared" ref="D40:F40" si="15">D15/D$2</f>
        <v>-3.5072015623728539E-2</v>
      </c>
      <c r="E40" s="106">
        <f t="shared" si="15"/>
        <v>-4.5481515817238756E-2</v>
      </c>
      <c r="F40" s="106">
        <f t="shared" si="15"/>
        <v>-0.16680343005817538</v>
      </c>
      <c r="G40" s="74"/>
      <c r="I40" s="13" t="s">
        <v>152</v>
      </c>
    </row>
    <row r="41" spans="1:9" ht="15.75" thickBot="1" x14ac:dyDescent="0.25">
      <c r="A41" s="19" t="s">
        <v>118</v>
      </c>
      <c r="B41" s="66">
        <f t="shared" si="2"/>
        <v>3.094045631608236E-2</v>
      </c>
      <c r="C41" s="106">
        <f t="shared" si="2"/>
        <v>2.1879756468797563E-2</v>
      </c>
      <c r="D41" s="106">
        <f t="shared" ref="D41:F41" si="16">D16/D$2</f>
        <v>-3.5072015623728539E-2</v>
      </c>
      <c r="E41" s="106">
        <f t="shared" si="16"/>
        <v>-4.5481515817238756E-2</v>
      </c>
      <c r="F41" s="106">
        <f t="shared" si="16"/>
        <v>-0.16680343005817538</v>
      </c>
      <c r="G41" s="74"/>
    </row>
    <row r="42" spans="1:9" ht="15.75" thickBot="1" x14ac:dyDescent="0.25">
      <c r="A42" s="19" t="s">
        <v>11</v>
      </c>
      <c r="B42" s="66" t="e">
        <f t="shared" si="2"/>
        <v>#VALUE!</v>
      </c>
      <c r="C42" s="106">
        <f t="shared" si="2"/>
        <v>2.3465246067985794E-8</v>
      </c>
      <c r="D42" s="106">
        <f t="shared" ref="D42:F42" si="17">D17/D$2</f>
        <v>-3.9873057205631049E-8</v>
      </c>
      <c r="E42" s="106">
        <f t="shared" si="17"/>
        <v>-5.3118948982883953E-8</v>
      </c>
      <c r="F42" s="106">
        <f t="shared" si="17"/>
        <v>-2.0155201857748328E-7</v>
      </c>
      <c r="G42" s="74"/>
    </row>
    <row r="43" spans="1:9" ht="15.75" thickBot="1" x14ac:dyDescent="0.25">
      <c r="A43" s="19" t="s">
        <v>12</v>
      </c>
      <c r="B43" s="66" t="e">
        <f t="shared" si="2"/>
        <v>#VALUE!</v>
      </c>
      <c r="C43" s="106">
        <f t="shared" si="2"/>
        <v>2.0294266869609335E-8</v>
      </c>
      <c r="D43" s="106">
        <f t="shared" ref="D43:F43" si="18">D18/D$2</f>
        <v>-3.9873057205631049E-8</v>
      </c>
      <c r="E43" s="106">
        <f t="shared" si="18"/>
        <v>-5.3118948982883953E-8</v>
      </c>
      <c r="F43" s="106">
        <f t="shared" si="18"/>
        <v>-2.0155201857748328E-7</v>
      </c>
      <c r="G43" s="74"/>
    </row>
    <row r="44" spans="1:9" ht="15.75" thickBot="1" x14ac:dyDescent="0.25">
      <c r="A44" s="19" t="s">
        <v>13</v>
      </c>
      <c r="B44" s="66" t="e">
        <f t="shared" si="2"/>
        <v>#VALUE!</v>
      </c>
      <c r="C44" s="106">
        <f t="shared" si="2"/>
        <v>2.9585235920852358E-2</v>
      </c>
      <c r="D44" s="106">
        <f t="shared" ref="D44:F44" si="19">D19/D$2</f>
        <v>3.6007811864268859E-2</v>
      </c>
      <c r="E44" s="106">
        <f t="shared" si="19"/>
        <v>3.9728547260115293E-2</v>
      </c>
      <c r="F44" s="106">
        <f t="shared" si="19"/>
        <v>7.0482825939591709E-2</v>
      </c>
      <c r="G44" s="74"/>
    </row>
    <row r="45" spans="1:9" ht="15.75" thickBot="1" x14ac:dyDescent="0.25">
      <c r="A45" s="19" t="s">
        <v>14</v>
      </c>
      <c r="B45" s="66" t="e">
        <f t="shared" si="2"/>
        <v>#VALUE!</v>
      </c>
      <c r="C45" s="106">
        <f t="shared" si="2"/>
        <v>3.4341704718417049E-2</v>
      </c>
      <c r="D45" s="106">
        <f t="shared" ref="D45:F45" si="20">D20/D$2</f>
        <v>3.6007811864268859E-2</v>
      </c>
      <c r="E45" s="106">
        <f t="shared" si="20"/>
        <v>3.9728547260115293E-2</v>
      </c>
      <c r="F45" s="106">
        <f t="shared" si="20"/>
        <v>7.0482825939591709E-2</v>
      </c>
      <c r="G45" s="74"/>
    </row>
    <row r="46" spans="1:9" ht="15.75" thickBot="1" x14ac:dyDescent="0.25">
      <c r="A46" s="22" t="s">
        <v>23</v>
      </c>
      <c r="B46" s="67" t="e">
        <f t="shared" si="2"/>
        <v>#VALUE!</v>
      </c>
      <c r="C46" s="107">
        <f t="shared" si="2"/>
        <v>0.13394216133942161</v>
      </c>
      <c r="D46" s="107">
        <f t="shared" ref="D46:F46" si="21">D21/D$2</f>
        <v>8.8453088127593782E-2</v>
      </c>
      <c r="E46" s="107">
        <f t="shared" si="21"/>
        <v>7.2660012446608468E-2</v>
      </c>
      <c r="F46" s="107">
        <f t="shared" si="21"/>
        <v>-8.6548307724179201E-3</v>
      </c>
      <c r="G46" s="75"/>
    </row>
    <row r="47" spans="1:9" ht="15" thickTop="1" x14ac:dyDescent="0.2"/>
  </sheetData>
  <phoneticPr fontId="1"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530941D0-67E9-413F-AC1B-2791B6FEBADD}">
          <x14:colorSeries rgb="FF376092"/>
          <x14:colorNegative rgb="FFD00000"/>
          <x14:colorAxis rgb="FF000000"/>
          <x14:colorMarkers rgb="FFD00000"/>
          <x14:colorFirst rgb="FFD00000"/>
          <x14:colorLast rgb="FFD00000"/>
          <x14:colorHigh rgb="FFD00000"/>
          <x14:colorLow rgb="FFD00000"/>
          <x14:sparklines>
            <x14:sparkline>
              <xm:f>'Income Statement Breakdown'!C27:F27</xm:f>
              <xm:sqref>G27</xm:sqref>
            </x14:sparkline>
            <x14:sparkline>
              <xm:f>'Income Statement Breakdown'!C28:F28</xm:f>
              <xm:sqref>G28</xm:sqref>
            </x14:sparkline>
            <x14:sparkline>
              <xm:f>'Income Statement Breakdown'!C29:F29</xm:f>
              <xm:sqref>G29</xm:sqref>
            </x14:sparkline>
            <x14:sparkline>
              <xm:f>'Income Statement Breakdown'!C30:F30</xm:f>
              <xm:sqref>G30</xm:sqref>
            </x14:sparkline>
            <x14:sparkline>
              <xm:f>'Income Statement Breakdown'!C31:F31</xm:f>
              <xm:sqref>G31</xm:sqref>
            </x14:sparkline>
            <x14:sparkline>
              <xm:f>'Income Statement Breakdown'!C32:F32</xm:f>
              <xm:sqref>G32</xm:sqref>
            </x14:sparkline>
            <x14:sparkline>
              <xm:f>'Income Statement Breakdown'!C33:F33</xm:f>
              <xm:sqref>G33</xm:sqref>
            </x14:sparkline>
            <x14:sparkline>
              <xm:f>'Income Statement Breakdown'!C34:F34</xm:f>
              <xm:sqref>G34</xm:sqref>
            </x14:sparkline>
            <x14:sparkline>
              <xm:f>'Income Statement Breakdown'!C35:F35</xm:f>
              <xm:sqref>G35</xm:sqref>
            </x14:sparkline>
            <x14:sparkline>
              <xm:f>'Income Statement Breakdown'!C36:F36</xm:f>
              <xm:sqref>G36</xm:sqref>
            </x14:sparkline>
            <x14:sparkline>
              <xm:f>'Income Statement Breakdown'!C37:F37</xm:f>
              <xm:sqref>G37</xm:sqref>
            </x14:sparkline>
            <x14:sparkline>
              <xm:f>'Income Statement Breakdown'!C38:F38</xm:f>
              <xm:sqref>G38</xm:sqref>
            </x14:sparkline>
            <x14:sparkline>
              <xm:f>'Income Statement Breakdown'!C39:F39</xm:f>
              <xm:sqref>G39</xm:sqref>
            </x14:sparkline>
            <x14:sparkline>
              <xm:f>'Income Statement Breakdown'!C40:F40</xm:f>
              <xm:sqref>G40</xm:sqref>
            </x14:sparkline>
            <x14:sparkline>
              <xm:f>'Income Statement Breakdown'!C41:F41</xm:f>
              <xm:sqref>G41</xm:sqref>
            </x14:sparkline>
            <x14:sparkline>
              <xm:f>'Income Statement Breakdown'!C42:F42</xm:f>
              <xm:sqref>G42</xm:sqref>
            </x14:sparkline>
            <x14:sparkline>
              <xm:f>'Income Statement Breakdown'!C43:F43</xm:f>
              <xm:sqref>G43</xm:sqref>
            </x14:sparkline>
            <x14:sparkline>
              <xm:f>'Income Statement Breakdown'!C44:F44</xm:f>
              <xm:sqref>G44</xm:sqref>
            </x14:sparkline>
            <x14:sparkline>
              <xm:f>'Income Statement Breakdown'!C45:F45</xm:f>
              <xm:sqref>G45</xm:sqref>
            </x14:sparkline>
            <x14:sparkline>
              <xm:f>'Income Statement Breakdown'!C46:F46</xm:f>
              <xm:sqref>G46</xm:sqref>
            </x14:sparkline>
          </x14:sparklines>
        </x14:sparklineGroup>
        <x14:sparklineGroup displayEmptyCellsAs="gap" xr2:uid="{EF114674-9A03-4B9D-8232-DFFCE657AA8E}">
          <x14:colorSeries rgb="FF376092"/>
          <x14:colorNegative rgb="FFD00000"/>
          <x14:colorAxis rgb="FF000000"/>
          <x14:colorMarkers rgb="FFD00000"/>
          <x14:colorFirst rgb="FFD00000"/>
          <x14:colorLast rgb="FFD00000"/>
          <x14:colorHigh rgb="FFD00000"/>
          <x14:colorLow rgb="FFD00000"/>
          <x14:sparklines>
            <x14:sparkline>
              <xm:f>'Income Statement Breakdown'!C2:F2</xm:f>
              <xm:sqref>G2</xm:sqref>
            </x14:sparkline>
            <x14:sparkline>
              <xm:f>'Income Statement Breakdown'!C3:F3</xm:f>
              <xm:sqref>G3</xm:sqref>
            </x14:sparkline>
            <x14:sparkline>
              <xm:f>'Income Statement Breakdown'!C4:F4</xm:f>
              <xm:sqref>G4</xm:sqref>
            </x14:sparkline>
            <x14:sparkline>
              <xm:f>'Income Statement Breakdown'!C5:F5</xm:f>
              <xm:sqref>G5</xm:sqref>
            </x14:sparkline>
            <x14:sparkline>
              <xm:f>'Income Statement Breakdown'!C6:F6</xm:f>
              <xm:sqref>G6</xm:sqref>
            </x14:sparkline>
            <x14:sparkline>
              <xm:f>'Income Statement Breakdown'!C7:F7</xm:f>
              <xm:sqref>G7</xm:sqref>
            </x14:sparkline>
            <x14:sparkline>
              <xm:f>'Income Statement Breakdown'!C8:F8</xm:f>
              <xm:sqref>G8</xm:sqref>
            </x14:sparkline>
            <x14:sparkline>
              <xm:f>'Income Statement Breakdown'!C9:F9</xm:f>
              <xm:sqref>G9</xm:sqref>
            </x14:sparkline>
            <x14:sparkline>
              <xm:f>'Income Statement Breakdown'!C10:F10</xm:f>
              <xm:sqref>G10</xm:sqref>
            </x14:sparkline>
            <x14:sparkline>
              <xm:f>'Income Statement Breakdown'!C11:F11</xm:f>
              <xm:sqref>G11</xm:sqref>
            </x14:sparkline>
            <x14:sparkline>
              <xm:f>'Income Statement Breakdown'!C12:F12</xm:f>
              <xm:sqref>G12</xm:sqref>
            </x14:sparkline>
            <x14:sparkline>
              <xm:f>'Income Statement Breakdown'!C13:F13</xm:f>
              <xm:sqref>G13</xm:sqref>
            </x14:sparkline>
            <x14:sparkline>
              <xm:f>'Income Statement Breakdown'!C14:F14</xm:f>
              <xm:sqref>G14</xm:sqref>
            </x14:sparkline>
            <x14:sparkline>
              <xm:f>'Income Statement Breakdown'!C15:F15</xm:f>
              <xm:sqref>G15</xm:sqref>
            </x14:sparkline>
            <x14:sparkline>
              <xm:f>'Income Statement Breakdown'!C16:F16</xm:f>
              <xm:sqref>G16</xm:sqref>
            </x14:sparkline>
            <x14:sparkline>
              <xm:f>'Income Statement Breakdown'!C17:F17</xm:f>
              <xm:sqref>G17</xm:sqref>
            </x14:sparkline>
            <x14:sparkline>
              <xm:f>'Income Statement Breakdown'!C18:F18</xm:f>
              <xm:sqref>G18</xm:sqref>
            </x14:sparkline>
            <x14:sparkline>
              <xm:f>'Income Statement Breakdown'!C19:F19</xm:f>
              <xm:sqref>G19</xm:sqref>
            </x14:sparkline>
            <x14:sparkline>
              <xm:f>'Income Statement Breakdown'!C20:F20</xm:f>
              <xm:sqref>G20</xm:sqref>
            </x14:sparkline>
            <x14:sparkline>
              <xm:f>'Income Statement Breakdown'!C21:F21</xm:f>
              <xm:sqref>G21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workbookViewId="0">
      <selection activeCell="A16" sqref="A16"/>
    </sheetView>
  </sheetViews>
  <sheetFormatPr defaultRowHeight="14.25" x14ac:dyDescent="0.2"/>
  <cols>
    <col min="1" max="1" width="82.25" style="13" bestFit="1" customWidth="1"/>
    <col min="2" max="5" width="14" style="13" bestFit="1" customWidth="1"/>
    <col min="6" max="16384" width="9" style="13"/>
  </cols>
  <sheetData>
    <row r="1" spans="1:15" ht="20.100000000000001" customHeight="1" thickTop="1" thickBot="1" x14ac:dyDescent="0.25">
      <c r="A1" s="3" t="s">
        <v>61</v>
      </c>
      <c r="B1" s="25">
        <v>44196</v>
      </c>
      <c r="C1" s="26">
        <v>43830</v>
      </c>
      <c r="D1" s="26">
        <v>43465</v>
      </c>
      <c r="E1" s="39">
        <v>43100</v>
      </c>
      <c r="F1" s="50" t="s">
        <v>149</v>
      </c>
      <c r="G1" s="76"/>
      <c r="H1" s="76"/>
      <c r="I1" s="76"/>
      <c r="J1" s="76"/>
      <c r="K1" s="76"/>
      <c r="L1" s="76"/>
      <c r="M1" s="76"/>
      <c r="N1" s="76"/>
      <c r="O1" s="76"/>
    </row>
    <row r="2" spans="1:15" ht="20.100000000000001" customHeight="1" thickTop="1" x14ac:dyDescent="0.2">
      <c r="A2" s="7" t="s">
        <v>33</v>
      </c>
      <c r="B2" s="33">
        <v>52148000</v>
      </c>
      <c r="C2" s="34">
        <v>34309000</v>
      </c>
      <c r="D2" s="34">
        <v>29739614</v>
      </c>
      <c r="E2" s="40">
        <v>28655372</v>
      </c>
      <c r="F2" s="15"/>
    </row>
    <row r="3" spans="1:15" ht="20.100000000000001" customHeight="1" x14ac:dyDescent="0.2">
      <c r="A3" s="7" t="s">
        <v>34</v>
      </c>
      <c r="B3" s="33">
        <v>29073000</v>
      </c>
      <c r="C3" s="34">
        <v>26842000</v>
      </c>
      <c r="D3" s="34">
        <v>23981974</v>
      </c>
      <c r="E3" s="40">
        <v>23420784</v>
      </c>
      <c r="F3" s="15"/>
    </row>
    <row r="4" spans="1:15" ht="20.100000000000001" customHeight="1" x14ac:dyDescent="0.2">
      <c r="A4" s="7" t="s">
        <v>35</v>
      </c>
      <c r="B4" s="33">
        <v>23075000</v>
      </c>
      <c r="C4" s="34">
        <v>7467000</v>
      </c>
      <c r="D4" s="34">
        <v>5757640</v>
      </c>
      <c r="E4" s="40">
        <v>5234588</v>
      </c>
      <c r="F4" s="15"/>
    </row>
    <row r="5" spans="1:15" ht="20.100000000000001" customHeight="1" x14ac:dyDescent="0.2">
      <c r="A5" s="7" t="s">
        <v>36</v>
      </c>
      <c r="B5" s="33">
        <v>30738000</v>
      </c>
      <c r="C5" s="34">
        <v>17020000</v>
      </c>
      <c r="D5" s="34">
        <v>13333733</v>
      </c>
      <c r="E5" s="40">
        <v>13655631</v>
      </c>
      <c r="F5" s="15"/>
    </row>
    <row r="6" spans="1:15" ht="20.100000000000001" customHeight="1" x14ac:dyDescent="0.2">
      <c r="A6" s="7" t="s">
        <v>37</v>
      </c>
      <c r="B6" s="33">
        <v>22225000</v>
      </c>
      <c r="C6" s="34">
        <v>6618000</v>
      </c>
      <c r="D6" s="34">
        <v>4923243</v>
      </c>
      <c r="E6" s="40">
        <v>4237242</v>
      </c>
      <c r="F6" s="15"/>
    </row>
    <row r="7" spans="1:15" ht="20.100000000000001" customHeight="1" x14ac:dyDescent="0.2">
      <c r="A7" s="7" t="s">
        <v>38</v>
      </c>
      <c r="B7" s="33">
        <v>3008000</v>
      </c>
      <c r="C7" s="34">
        <v>2896000</v>
      </c>
      <c r="D7" s="34">
        <v>3194796</v>
      </c>
      <c r="E7" s="40">
        <v>1801010</v>
      </c>
      <c r="F7" s="15"/>
    </row>
    <row r="8" spans="1:15" ht="20.100000000000001" customHeight="1" x14ac:dyDescent="0.2">
      <c r="A8" s="7" t="s">
        <v>39</v>
      </c>
      <c r="B8" s="33">
        <v>21705000</v>
      </c>
      <c r="C8" s="34">
        <v>6081000</v>
      </c>
      <c r="D8" s="34">
        <v>4572592</v>
      </c>
      <c r="E8" s="40">
        <v>3815503</v>
      </c>
      <c r="F8" s="15"/>
    </row>
    <row r="9" spans="1:15" ht="20.100000000000001" customHeight="1" x14ac:dyDescent="0.2">
      <c r="A9" s="7" t="s">
        <v>40</v>
      </c>
      <c r="B9" s="33">
        <v>12469000</v>
      </c>
      <c r="C9" s="34">
        <v>1436000</v>
      </c>
      <c r="D9" s="34">
        <v>-1685828</v>
      </c>
      <c r="E9" s="40">
        <v>-1104150</v>
      </c>
      <c r="F9" s="15"/>
    </row>
    <row r="10" spans="1:15" ht="20.100000000000001" customHeight="1" x14ac:dyDescent="0.2">
      <c r="A10" s="7" t="s">
        <v>41</v>
      </c>
      <c r="B10" s="33">
        <v>32496000</v>
      </c>
      <c r="C10" s="34">
        <v>18419000</v>
      </c>
      <c r="D10" s="34">
        <v>15555718</v>
      </c>
      <c r="E10" s="40">
        <v>14552180</v>
      </c>
      <c r="F10" s="15"/>
    </row>
    <row r="11" spans="1:15" ht="20.100000000000001" customHeight="1" x14ac:dyDescent="0.2">
      <c r="A11" s="7" t="s">
        <v>42</v>
      </c>
      <c r="B11" s="33">
        <v>21705000</v>
      </c>
      <c r="C11" s="34">
        <v>6081000</v>
      </c>
      <c r="D11" s="34">
        <v>4572592</v>
      </c>
      <c r="E11" s="40">
        <v>3815503</v>
      </c>
      <c r="F11" s="15"/>
    </row>
    <row r="12" spans="1:15" ht="20.100000000000001" customHeight="1" x14ac:dyDescent="0.2">
      <c r="A12" s="7" t="s">
        <v>43</v>
      </c>
      <c r="B12" s="33">
        <v>13279000</v>
      </c>
      <c r="C12" s="34">
        <v>14697000</v>
      </c>
      <c r="D12" s="34">
        <v>13827271</v>
      </c>
      <c r="E12" s="40">
        <v>12115948</v>
      </c>
      <c r="F12" s="15"/>
    </row>
    <row r="13" spans="1:15" ht="20.100000000000001" customHeight="1" x14ac:dyDescent="0.2">
      <c r="A13" s="7" t="s">
        <v>44</v>
      </c>
      <c r="B13" s="33" t="s">
        <v>32</v>
      </c>
      <c r="C13" s="34">
        <v>5533000</v>
      </c>
      <c r="D13" s="34">
        <v>6946857</v>
      </c>
      <c r="E13" s="40">
        <v>6947024</v>
      </c>
      <c r="F13" s="15"/>
    </row>
    <row r="14" spans="1:15" ht="20.100000000000001" customHeight="1" x14ac:dyDescent="0.2">
      <c r="A14" s="7" t="s">
        <v>45</v>
      </c>
      <c r="B14" s="33">
        <v>960000</v>
      </c>
      <c r="C14" s="34">
        <v>905310</v>
      </c>
      <c r="D14" s="34">
        <v>863013</v>
      </c>
      <c r="E14" s="40">
        <v>843985</v>
      </c>
      <c r="F14" s="15"/>
    </row>
    <row r="15" spans="1:15" ht="20.100000000000001" customHeight="1" thickBot="1" x14ac:dyDescent="0.25">
      <c r="A15" s="8" t="s">
        <v>46</v>
      </c>
      <c r="B15" s="35">
        <v>960000</v>
      </c>
      <c r="C15" s="36">
        <v>905310</v>
      </c>
      <c r="D15" s="36">
        <v>863013</v>
      </c>
      <c r="E15" s="41">
        <v>843985</v>
      </c>
      <c r="F15" s="17"/>
    </row>
    <row r="16" spans="1:15" ht="15" thickTop="1" x14ac:dyDescent="0.2">
      <c r="A16" s="144" t="s">
        <v>155</v>
      </c>
    </row>
    <row r="19" spans="1:8" ht="15" thickBot="1" x14ac:dyDescent="0.25"/>
    <row r="20" spans="1:8" ht="21.75" thickTop="1" thickBot="1" x14ac:dyDescent="0.25">
      <c r="A20" s="3" t="s">
        <v>153</v>
      </c>
      <c r="B20" s="26">
        <v>44196</v>
      </c>
      <c r="C20" s="26">
        <v>43830</v>
      </c>
      <c r="D20" s="26">
        <v>43465</v>
      </c>
      <c r="E20" s="39">
        <v>43100</v>
      </c>
      <c r="F20" s="50" t="s">
        <v>149</v>
      </c>
    </row>
    <row r="21" spans="1:8" ht="15.75" thickTop="1" x14ac:dyDescent="0.2">
      <c r="A21" s="7" t="s">
        <v>33</v>
      </c>
      <c r="B21" s="85">
        <f>B2/B$2</f>
        <v>1</v>
      </c>
      <c r="C21" s="84">
        <f t="shared" ref="C21" si="0">C2/C$2</f>
        <v>1</v>
      </c>
      <c r="D21" s="84">
        <f t="shared" ref="D21:E21" si="1">D2/D$2</f>
        <v>1</v>
      </c>
      <c r="E21" s="84">
        <f t="shared" si="1"/>
        <v>1</v>
      </c>
      <c r="F21" s="74"/>
    </row>
    <row r="22" spans="1:8" ht="15" x14ac:dyDescent="0.2">
      <c r="A22" s="7" t="s">
        <v>34</v>
      </c>
      <c r="B22" s="85">
        <f t="shared" ref="B22:C32" si="2">B3/B$2</f>
        <v>0.55750939633351226</v>
      </c>
      <c r="C22" s="84">
        <f t="shared" si="2"/>
        <v>0.78236031362033287</v>
      </c>
      <c r="D22" s="84">
        <f t="shared" ref="D22:E22" si="3">D3/D$2</f>
        <v>0.80639829420785358</v>
      </c>
      <c r="E22" s="84">
        <f t="shared" si="3"/>
        <v>0.81732611951434442</v>
      </c>
      <c r="F22" s="74"/>
    </row>
    <row r="23" spans="1:8" ht="15" x14ac:dyDescent="0.2">
      <c r="A23" s="7" t="s">
        <v>35</v>
      </c>
      <c r="B23" s="85">
        <f t="shared" si="2"/>
        <v>0.44249060366648768</v>
      </c>
      <c r="C23" s="84">
        <f t="shared" si="2"/>
        <v>0.21763968637966713</v>
      </c>
      <c r="D23" s="84">
        <f t="shared" ref="D23:E23" si="4">D4/D$2</f>
        <v>0.19360170579214647</v>
      </c>
      <c r="E23" s="84">
        <f t="shared" si="4"/>
        <v>0.18267388048565553</v>
      </c>
      <c r="F23" s="74"/>
    </row>
    <row r="24" spans="1:8" ht="15" x14ac:dyDescent="0.2">
      <c r="A24" s="7" t="s">
        <v>36</v>
      </c>
      <c r="B24" s="85">
        <f t="shared" si="2"/>
        <v>0.5894377540845287</v>
      </c>
      <c r="C24" s="84">
        <f t="shared" si="2"/>
        <v>0.49607974583928416</v>
      </c>
      <c r="D24" s="84">
        <f t="shared" ref="D24:E24" si="5">D5/D$2</f>
        <v>0.4483492287425116</v>
      </c>
      <c r="E24" s="84">
        <f t="shared" si="5"/>
        <v>0.47654698044052612</v>
      </c>
      <c r="F24" s="74"/>
    </row>
    <row r="25" spans="1:8" ht="15" x14ac:dyDescent="0.2">
      <c r="A25" s="7" t="s">
        <v>37</v>
      </c>
      <c r="B25" s="85">
        <f t="shared" si="2"/>
        <v>0.42619084145125413</v>
      </c>
      <c r="C25" s="84">
        <f t="shared" si="2"/>
        <v>0.19289399282986971</v>
      </c>
      <c r="D25" s="84">
        <f t="shared" ref="D25:E25" si="6">D6/D$2</f>
        <v>0.16554495293718338</v>
      </c>
      <c r="E25" s="84">
        <f t="shared" si="6"/>
        <v>0.14786902783882896</v>
      </c>
      <c r="F25" s="74"/>
    </row>
    <row r="26" spans="1:8" ht="15" x14ac:dyDescent="0.2">
      <c r="A26" s="7" t="s">
        <v>38</v>
      </c>
      <c r="B26" s="85">
        <f t="shared" si="2"/>
        <v>5.7681982051085372E-2</v>
      </c>
      <c r="C26" s="84">
        <f t="shared" si="2"/>
        <v>8.4409338657495114E-2</v>
      </c>
      <c r="D26" s="84">
        <f t="shared" ref="D26:E26" si="7">D7/D$2</f>
        <v>0.10742560411174133</v>
      </c>
      <c r="E26" s="84">
        <f t="shared" si="7"/>
        <v>6.2850693405760008E-2</v>
      </c>
      <c r="F26" s="74"/>
    </row>
    <row r="27" spans="1:8" ht="15" x14ac:dyDescent="0.2">
      <c r="A27" s="7" t="s">
        <v>39</v>
      </c>
      <c r="B27" s="85">
        <f t="shared" si="2"/>
        <v>0.41621922221369945</v>
      </c>
      <c r="C27" s="84">
        <f t="shared" si="2"/>
        <v>0.1772421230580897</v>
      </c>
      <c r="D27" s="84">
        <f t="shared" ref="D27:E27" si="8">D8/D$2</f>
        <v>0.15375424845796587</v>
      </c>
      <c r="E27" s="84">
        <f t="shared" si="8"/>
        <v>0.13315140351344942</v>
      </c>
      <c r="F27" s="74"/>
    </row>
    <row r="28" spans="1:8" ht="15" x14ac:dyDescent="0.2">
      <c r="A28" s="7" t="s">
        <v>40</v>
      </c>
      <c r="B28" s="85">
        <f t="shared" si="2"/>
        <v>0.23910792360205568</v>
      </c>
      <c r="C28" s="84">
        <f t="shared" si="2"/>
        <v>4.1854906875746889E-2</v>
      </c>
      <c r="D28" s="84">
        <f t="shared" ref="D28:E28" si="9">D9/D$2</f>
        <v>-5.6686277098283791E-2</v>
      </c>
      <c r="E28" s="84">
        <f t="shared" si="9"/>
        <v>-3.8532042089699618E-2</v>
      </c>
      <c r="F28" s="74"/>
    </row>
    <row r="29" spans="1:8" ht="15" x14ac:dyDescent="0.2">
      <c r="A29" s="7" t="s">
        <v>41</v>
      </c>
      <c r="B29" s="85">
        <f t="shared" si="2"/>
        <v>0.6231494975838</v>
      </c>
      <c r="C29" s="84">
        <f t="shared" si="2"/>
        <v>0.53685621848494569</v>
      </c>
      <c r="D29" s="84">
        <f t="shared" ref="D29:E29" si="10">D10/D$2</f>
        <v>0.52306388374778501</v>
      </c>
      <c r="E29" s="84">
        <f t="shared" si="10"/>
        <v>0.50783427274997517</v>
      </c>
      <c r="F29" s="74"/>
    </row>
    <row r="30" spans="1:8" ht="15" x14ac:dyDescent="0.2">
      <c r="A30" s="7" t="s">
        <v>42</v>
      </c>
      <c r="B30" s="85">
        <f t="shared" si="2"/>
        <v>0.41621922221369945</v>
      </c>
      <c r="C30" s="84">
        <f t="shared" si="2"/>
        <v>0.1772421230580897</v>
      </c>
      <c r="D30" s="84">
        <f t="shared" ref="D30:E30" si="11">D11/D$2</f>
        <v>0.15375424845796587</v>
      </c>
      <c r="E30" s="84">
        <f t="shared" si="11"/>
        <v>0.13315140351344942</v>
      </c>
      <c r="F30" s="74"/>
    </row>
    <row r="31" spans="1:8" ht="15" x14ac:dyDescent="0.2">
      <c r="A31" s="7" t="s">
        <v>43</v>
      </c>
      <c r="B31" s="85">
        <f t="shared" si="2"/>
        <v>0.2546406381836312</v>
      </c>
      <c r="C31" s="84">
        <f t="shared" si="2"/>
        <v>0.42837156431257106</v>
      </c>
      <c r="D31" s="84">
        <f t="shared" ref="D31:E31" si="12">D12/D$2</f>
        <v>0.464944534922343</v>
      </c>
      <c r="E31" s="84">
        <f t="shared" si="12"/>
        <v>0.42281593831690617</v>
      </c>
      <c r="F31" s="74"/>
      <c r="H31" s="13" t="s">
        <v>154</v>
      </c>
    </row>
    <row r="32" spans="1:8" ht="15" x14ac:dyDescent="0.2">
      <c r="A32" s="7" t="s">
        <v>44</v>
      </c>
      <c r="B32" s="85" t="e">
        <f t="shared" si="2"/>
        <v>#VALUE!</v>
      </c>
      <c r="C32" s="84">
        <f t="shared" si="2"/>
        <v>0.16126963770439243</v>
      </c>
      <c r="D32" s="84">
        <f t="shared" ref="D32:E32" si="13">D13/D$2</f>
        <v>0.23358934651942692</v>
      </c>
      <c r="E32" s="84">
        <f t="shared" si="13"/>
        <v>0.24243356533637045</v>
      </c>
      <c r="F32" s="74"/>
    </row>
    <row r="33" spans="1:6" ht="15" x14ac:dyDescent="0.2">
      <c r="A33" s="7" t="s">
        <v>45</v>
      </c>
      <c r="B33" s="85"/>
      <c r="C33" s="84"/>
      <c r="D33" s="84"/>
      <c r="E33" s="84"/>
      <c r="F33" s="74"/>
    </row>
    <row r="34" spans="1:6" ht="15.75" thickBot="1" x14ac:dyDescent="0.25">
      <c r="A34" s="8" t="s">
        <v>46</v>
      </c>
      <c r="B34" s="86"/>
      <c r="C34" s="87"/>
      <c r="D34" s="87"/>
      <c r="E34" s="87"/>
      <c r="F34" s="75"/>
    </row>
    <row r="35" spans="1:6" ht="15" thickTop="1" x14ac:dyDescent="0.2"/>
  </sheetData>
  <phoneticPr fontId="1" type="noConversion"/>
  <pageMargins left="0.75" right="0.75" top="1" bottom="1" header="0.5" footer="0.5"/>
  <extLst>
    <ext xmlns:x14="http://schemas.microsoft.com/office/spreadsheetml/2009/9/main" uri="{05C60535-1F16-4fd2-B633-F4F36F0B64E0}">
      <x14:sparklineGroups xmlns:xm="http://schemas.microsoft.com/office/excel/2006/main">
        <x14:sparklineGroup displayEmptyCellsAs="gap" xr2:uid="{867D8094-D661-4B23-8BA8-7A59EC76D4EE}">
          <x14:colorSeries rgb="FF376092"/>
          <x14:colorNegative rgb="FFD00000"/>
          <x14:colorAxis rgb="FF000000"/>
          <x14:colorMarkers rgb="FFD00000"/>
          <x14:colorFirst rgb="FFD00000"/>
          <x14:colorLast rgb="FFD00000"/>
          <x14:colorHigh rgb="FFD00000"/>
          <x14:colorLow rgb="FFD00000"/>
          <x14:sparklines>
            <x14:sparkline>
              <xm:f>'Balance Sheet'!B21:E21</xm:f>
              <xm:sqref>F21</xm:sqref>
            </x14:sparkline>
            <x14:sparkline>
              <xm:f>'Balance Sheet'!B22:E22</xm:f>
              <xm:sqref>F22</xm:sqref>
            </x14:sparkline>
            <x14:sparkline>
              <xm:f>'Balance Sheet'!B23:E23</xm:f>
              <xm:sqref>F23</xm:sqref>
            </x14:sparkline>
            <x14:sparkline>
              <xm:f>'Balance Sheet'!B24:E24</xm:f>
              <xm:sqref>F24</xm:sqref>
            </x14:sparkline>
            <x14:sparkline>
              <xm:f>'Balance Sheet'!B25:E25</xm:f>
              <xm:sqref>F25</xm:sqref>
            </x14:sparkline>
            <x14:sparkline>
              <xm:f>'Balance Sheet'!B26:E26</xm:f>
              <xm:sqref>F26</xm:sqref>
            </x14:sparkline>
            <x14:sparkline>
              <xm:f>'Balance Sheet'!B27:E27</xm:f>
              <xm:sqref>F27</xm:sqref>
            </x14:sparkline>
            <x14:sparkline>
              <xm:f>'Balance Sheet'!B28:E28</xm:f>
              <xm:sqref>F28</xm:sqref>
            </x14:sparkline>
            <x14:sparkline>
              <xm:f>'Balance Sheet'!B29:E29</xm:f>
              <xm:sqref>F29</xm:sqref>
            </x14:sparkline>
            <x14:sparkline>
              <xm:f>'Balance Sheet'!B30:E30</xm:f>
              <xm:sqref>F30</xm:sqref>
            </x14:sparkline>
            <x14:sparkline>
              <xm:f>'Balance Sheet'!B31:E31</xm:f>
              <xm:sqref>F31</xm:sqref>
            </x14:sparkline>
            <x14:sparkline>
              <xm:f>'Balance Sheet'!B32:E32</xm:f>
              <xm:sqref>F32</xm:sqref>
            </x14:sparkline>
            <x14:sparkline>
              <xm:f>'Balance Sheet'!B33:E33</xm:f>
              <xm:sqref>F33</xm:sqref>
            </x14:sparkline>
            <x14:sparkline>
              <xm:f>'Balance Sheet'!B34:E34</xm:f>
              <xm:sqref>F34</xm:sqref>
            </x14:sparkline>
          </x14:sparklines>
        </x14:sparklineGroup>
        <x14:sparklineGroup displayEmptyCellsAs="gap" xr2:uid="{8ACDE279-1F05-4950-B55D-5FB845D25F51}">
          <x14:colorSeries rgb="FF376092"/>
          <x14:colorNegative rgb="FFD00000"/>
          <x14:colorAxis rgb="FF000000"/>
          <x14:colorMarkers rgb="FFD00000"/>
          <x14:colorFirst rgb="FFD00000"/>
          <x14:colorLast rgb="FFD00000"/>
          <x14:colorHigh rgb="FFD00000"/>
          <x14:colorLow rgb="FFD00000"/>
          <x14:sparklines>
            <x14:sparkline>
              <xm:f>'Balance Sheet'!B2:E2</xm:f>
              <xm:sqref>F2</xm:sqref>
            </x14:sparkline>
            <x14:sparkline>
              <xm:f>'Balance Sheet'!B3:E3</xm:f>
              <xm:sqref>F3</xm:sqref>
            </x14:sparkline>
            <x14:sparkline>
              <xm:f>'Balance Sheet'!B4:E4</xm:f>
              <xm:sqref>F4</xm:sqref>
            </x14:sparkline>
            <x14:sparkline>
              <xm:f>'Balance Sheet'!B5:E5</xm:f>
              <xm:sqref>F5</xm:sqref>
            </x14:sparkline>
            <x14:sparkline>
              <xm:f>'Balance Sheet'!B6:E6</xm:f>
              <xm:sqref>F6</xm:sqref>
            </x14:sparkline>
            <x14:sparkline>
              <xm:f>'Balance Sheet'!B7:E7</xm:f>
              <xm:sqref>F7</xm:sqref>
            </x14:sparkline>
            <x14:sparkline>
              <xm:f>'Balance Sheet'!B8:E8</xm:f>
              <xm:sqref>F8</xm:sqref>
            </x14:sparkline>
            <x14:sparkline>
              <xm:f>'Balance Sheet'!B9:E9</xm:f>
              <xm:sqref>F9</xm:sqref>
            </x14:sparkline>
            <x14:sparkline>
              <xm:f>'Balance Sheet'!B10:E10</xm:f>
              <xm:sqref>F10</xm:sqref>
            </x14:sparkline>
            <x14:sparkline>
              <xm:f>'Balance Sheet'!B11:E11</xm:f>
              <xm:sqref>F11</xm:sqref>
            </x14:sparkline>
            <x14:sparkline>
              <xm:f>'Balance Sheet'!B12:E12</xm:f>
              <xm:sqref>F12</xm:sqref>
            </x14:sparkline>
            <x14:sparkline>
              <xm:f>'Balance Sheet'!B13:E13</xm:f>
              <xm:sqref>F13</xm:sqref>
            </x14:sparkline>
            <x14:sparkline>
              <xm:f>'Balance Sheet'!B14:E14</xm:f>
              <xm:sqref>F14</xm:sqref>
            </x14:sparkline>
            <x14:sparkline>
              <xm:f>'Balance Sheet'!B15:E15</xm:f>
              <xm:sqref>F15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C24E-55E5-4189-A79A-CDC0305F8528}">
  <dimension ref="A1:H87"/>
  <sheetViews>
    <sheetView topLeftCell="A22" workbookViewId="0">
      <selection activeCell="A42" sqref="A42"/>
    </sheetView>
  </sheetViews>
  <sheetFormatPr defaultRowHeight="14.25" x14ac:dyDescent="0.2"/>
  <cols>
    <col min="1" max="1" width="67.25" style="13" bestFit="1" customWidth="1"/>
    <col min="2" max="2" width="13.875" style="13" bestFit="1" customWidth="1"/>
    <col min="3" max="3" width="14.75" style="13" bestFit="1" customWidth="1"/>
    <col min="4" max="5" width="13.875" style="13" bestFit="1" customWidth="1"/>
    <col min="6" max="6" width="9" style="13"/>
    <col min="7" max="7" width="16.125" style="13" bestFit="1" customWidth="1"/>
    <col min="8" max="8" width="14" style="13" bestFit="1" customWidth="1"/>
    <col min="9" max="16384" width="9" style="13"/>
  </cols>
  <sheetData>
    <row r="1" spans="1:6" ht="20.100000000000001" customHeight="1" thickTop="1" thickBot="1" x14ac:dyDescent="0.25">
      <c r="A1" s="3" t="s">
        <v>120</v>
      </c>
      <c r="B1" s="26">
        <v>44196</v>
      </c>
      <c r="C1" s="26">
        <v>43830</v>
      </c>
      <c r="D1" s="26">
        <v>43465</v>
      </c>
      <c r="E1" s="39">
        <v>43100</v>
      </c>
      <c r="F1" s="50" t="s">
        <v>149</v>
      </c>
    </row>
    <row r="2" spans="1:6" ht="20.100000000000001" customHeight="1" thickTop="1" x14ac:dyDescent="0.2">
      <c r="A2" s="19" t="s">
        <v>70</v>
      </c>
      <c r="B2" s="34"/>
      <c r="C2" s="34"/>
      <c r="D2" s="34"/>
      <c r="E2" s="40"/>
      <c r="F2" s="15"/>
    </row>
    <row r="3" spans="1:6" ht="20.100000000000001" customHeight="1" x14ac:dyDescent="0.2">
      <c r="A3" s="44" t="s">
        <v>71</v>
      </c>
      <c r="B3" s="34"/>
      <c r="C3" s="34"/>
      <c r="D3" s="34"/>
      <c r="E3" s="40"/>
      <c r="F3" s="15"/>
    </row>
    <row r="4" spans="1:6" ht="20.100000000000001" customHeight="1" x14ac:dyDescent="0.2">
      <c r="A4" s="46" t="s">
        <v>72</v>
      </c>
      <c r="B4" s="34"/>
      <c r="C4" s="34"/>
      <c r="D4" s="34"/>
      <c r="E4" s="40"/>
      <c r="F4" s="15"/>
    </row>
    <row r="5" spans="1:6" ht="20.100000000000001" customHeight="1" thickBot="1" x14ac:dyDescent="0.25">
      <c r="A5" s="48" t="s">
        <v>73</v>
      </c>
      <c r="B5" s="31">
        <v>19384000</v>
      </c>
      <c r="C5" s="31">
        <v>6268000</v>
      </c>
      <c r="D5" s="31">
        <v>3685618</v>
      </c>
      <c r="E5" s="70">
        <v>3367914</v>
      </c>
      <c r="F5" s="15"/>
    </row>
    <row r="6" spans="1:6" ht="20.100000000000001" customHeight="1" thickBot="1" x14ac:dyDescent="0.25">
      <c r="A6" s="47" t="s">
        <v>74</v>
      </c>
      <c r="B6" s="30">
        <v>19384000</v>
      </c>
      <c r="C6" s="30">
        <v>6268000</v>
      </c>
      <c r="D6" s="30">
        <v>3685618</v>
      </c>
      <c r="E6" s="69">
        <v>3367914</v>
      </c>
      <c r="F6" s="15"/>
    </row>
    <row r="7" spans="1:6" ht="20.100000000000001" customHeight="1" thickBot="1" x14ac:dyDescent="0.25">
      <c r="A7" s="46" t="s">
        <v>75</v>
      </c>
      <c r="B7" s="31">
        <v>1886000</v>
      </c>
      <c r="C7" s="31">
        <v>1324000</v>
      </c>
      <c r="D7" s="31">
        <v>949022</v>
      </c>
      <c r="E7" s="70">
        <v>515381</v>
      </c>
      <c r="F7" s="15"/>
    </row>
    <row r="8" spans="1:6" ht="20.100000000000001" customHeight="1" thickBot="1" x14ac:dyDescent="0.25">
      <c r="A8" s="46" t="s">
        <v>76</v>
      </c>
      <c r="B8" s="31">
        <v>4101000</v>
      </c>
      <c r="C8" s="31">
        <v>3552000</v>
      </c>
      <c r="D8" s="31">
        <v>3113446</v>
      </c>
      <c r="E8" s="70">
        <v>2263537</v>
      </c>
      <c r="F8" s="15"/>
    </row>
    <row r="9" spans="1:6" ht="20.100000000000001" customHeight="1" thickBot="1" x14ac:dyDescent="0.25">
      <c r="A9" s="20" t="s">
        <v>77</v>
      </c>
      <c r="B9" s="30">
        <v>26717000</v>
      </c>
      <c r="C9" s="30">
        <v>12103000</v>
      </c>
      <c r="D9" s="30">
        <v>8306308</v>
      </c>
      <c r="E9" s="69">
        <v>6570520</v>
      </c>
      <c r="F9" s="15"/>
    </row>
    <row r="10" spans="1:6" ht="20.100000000000001" customHeight="1" x14ac:dyDescent="0.2">
      <c r="A10" s="44" t="s">
        <v>78</v>
      </c>
      <c r="B10" s="34"/>
      <c r="C10" s="34"/>
      <c r="D10" s="34"/>
      <c r="E10" s="40"/>
      <c r="F10" s="15"/>
    </row>
    <row r="11" spans="1:6" ht="20.100000000000001" customHeight="1" x14ac:dyDescent="0.2">
      <c r="A11" s="46" t="s">
        <v>79</v>
      </c>
      <c r="B11" s="34"/>
      <c r="C11" s="34"/>
      <c r="D11" s="34"/>
      <c r="E11" s="40"/>
      <c r="F11" s="15"/>
    </row>
    <row r="12" spans="1:6" ht="20.100000000000001" customHeight="1" thickBot="1" x14ac:dyDescent="0.25">
      <c r="A12" s="48" t="s">
        <v>80</v>
      </c>
      <c r="B12" s="31">
        <v>29447000</v>
      </c>
      <c r="C12" s="31">
        <v>31925000</v>
      </c>
      <c r="D12" s="31">
        <v>22885847</v>
      </c>
      <c r="E12" s="70">
        <v>22435520</v>
      </c>
      <c r="F12" s="15"/>
    </row>
    <row r="13" spans="1:6" ht="20.100000000000001" customHeight="1" thickBot="1" x14ac:dyDescent="0.25">
      <c r="A13" s="48" t="s">
        <v>81</v>
      </c>
      <c r="B13" s="31">
        <v>-6072000</v>
      </c>
      <c r="C13" s="31">
        <v>-11726000</v>
      </c>
      <c r="D13" s="31">
        <v>-3194616</v>
      </c>
      <c r="E13" s="70">
        <v>-1943904</v>
      </c>
      <c r="F13" s="15"/>
    </row>
    <row r="14" spans="1:6" ht="20.100000000000001" customHeight="1" thickBot="1" x14ac:dyDescent="0.25">
      <c r="A14" s="47" t="s">
        <v>82</v>
      </c>
      <c r="B14" s="30">
        <v>23375000</v>
      </c>
      <c r="C14" s="30">
        <v>20199000</v>
      </c>
      <c r="D14" s="30">
        <v>19691231</v>
      </c>
      <c r="E14" s="69">
        <v>20491616</v>
      </c>
      <c r="F14" s="15"/>
    </row>
    <row r="15" spans="1:6" ht="20.100000000000001" customHeight="1" thickBot="1" x14ac:dyDescent="0.25">
      <c r="A15" s="46" t="s">
        <v>83</v>
      </c>
      <c r="B15" s="31">
        <v>207000</v>
      </c>
      <c r="C15" s="31">
        <v>198000</v>
      </c>
      <c r="D15" s="31">
        <v>68159</v>
      </c>
      <c r="E15" s="70">
        <v>60237</v>
      </c>
      <c r="F15" s="15"/>
    </row>
    <row r="16" spans="1:6" ht="20.100000000000001" customHeight="1" thickBot="1" x14ac:dyDescent="0.25">
      <c r="A16" s="46" t="s">
        <v>84</v>
      </c>
      <c r="B16" s="31">
        <v>313000</v>
      </c>
      <c r="C16" s="31">
        <v>339000</v>
      </c>
      <c r="D16" s="31">
        <v>282492</v>
      </c>
      <c r="E16" s="70">
        <v>361502</v>
      </c>
      <c r="F16" s="15"/>
    </row>
    <row r="17" spans="1:8" ht="20.100000000000001" customHeight="1" thickBot="1" x14ac:dyDescent="0.25">
      <c r="A17" s="46" t="s">
        <v>85</v>
      </c>
      <c r="B17" s="31">
        <v>1536000</v>
      </c>
      <c r="C17" s="31">
        <v>1077000</v>
      </c>
      <c r="D17" s="31">
        <v>969876</v>
      </c>
      <c r="E17" s="70">
        <v>714845</v>
      </c>
      <c r="F17" s="15"/>
    </row>
    <row r="18" spans="1:8" ht="20.100000000000001" customHeight="1" thickBot="1" x14ac:dyDescent="0.25">
      <c r="A18" s="20" t="s">
        <v>86</v>
      </c>
      <c r="B18" s="30">
        <v>25431000</v>
      </c>
      <c r="C18" s="30">
        <v>22206000</v>
      </c>
      <c r="D18" s="30">
        <v>21433306</v>
      </c>
      <c r="E18" s="69">
        <v>22084852</v>
      </c>
      <c r="F18" s="15"/>
      <c r="G18" s="80"/>
    </row>
    <row r="19" spans="1:8" ht="20.100000000000001" customHeight="1" thickBot="1" x14ac:dyDescent="0.25">
      <c r="A19" s="38" t="s">
        <v>33</v>
      </c>
      <c r="B19" s="30">
        <v>52148000</v>
      </c>
      <c r="C19" s="30">
        <v>34309000</v>
      </c>
      <c r="D19" s="30">
        <v>29739614</v>
      </c>
      <c r="E19" s="69">
        <v>28655372</v>
      </c>
      <c r="F19" s="15"/>
    </row>
    <row r="20" spans="1:8" ht="20.100000000000001" customHeight="1" x14ac:dyDescent="0.2">
      <c r="A20" s="19" t="s">
        <v>87</v>
      </c>
      <c r="B20" s="34"/>
      <c r="C20" s="34"/>
      <c r="D20" s="34"/>
      <c r="E20" s="40"/>
      <c r="F20" s="15"/>
    </row>
    <row r="21" spans="1:8" ht="20.100000000000001" customHeight="1" x14ac:dyDescent="0.2">
      <c r="A21" s="44" t="s">
        <v>88</v>
      </c>
      <c r="B21" s="34"/>
      <c r="C21" s="34"/>
      <c r="D21" s="34"/>
      <c r="E21" s="40"/>
      <c r="F21" s="15"/>
    </row>
    <row r="22" spans="1:8" ht="20.100000000000001" customHeight="1" x14ac:dyDescent="0.2">
      <c r="A22" s="46" t="s">
        <v>89</v>
      </c>
      <c r="B22" s="34"/>
      <c r="C22" s="34"/>
      <c r="D22" s="34"/>
      <c r="E22" s="40"/>
      <c r="F22" s="15"/>
    </row>
    <row r="23" spans="1:8" ht="20.100000000000001" customHeight="1" thickBot="1" x14ac:dyDescent="0.25">
      <c r="A23" s="48" t="s">
        <v>90</v>
      </c>
      <c r="B23" s="31">
        <v>1758000</v>
      </c>
      <c r="C23" s="31">
        <v>1399000</v>
      </c>
      <c r="D23" s="31">
        <v>2221985</v>
      </c>
      <c r="E23" s="70">
        <v>896549</v>
      </c>
      <c r="F23" s="15"/>
    </row>
    <row r="24" spans="1:8" ht="20.100000000000001" customHeight="1" thickBot="1" x14ac:dyDescent="0.25">
      <c r="A24" s="48" t="s">
        <v>91</v>
      </c>
      <c r="B24" s="31">
        <v>6051000</v>
      </c>
      <c r="C24" s="31">
        <v>3771000</v>
      </c>
      <c r="D24" s="31">
        <v>3404451</v>
      </c>
      <c r="E24" s="70">
        <v>2390250</v>
      </c>
      <c r="F24" s="15"/>
    </row>
    <row r="25" spans="1:8" ht="20.100000000000001" customHeight="1" thickBot="1" x14ac:dyDescent="0.25">
      <c r="A25" s="48" t="s">
        <v>92</v>
      </c>
      <c r="B25" s="31">
        <v>2134000</v>
      </c>
      <c r="C25" s="31">
        <v>1534000</v>
      </c>
      <c r="D25" s="31">
        <v>1121670</v>
      </c>
      <c r="E25" s="70">
        <v>1257194</v>
      </c>
      <c r="F25" s="15"/>
    </row>
    <row r="26" spans="1:8" ht="20.100000000000001" customHeight="1" thickBot="1" x14ac:dyDescent="0.25">
      <c r="A26" s="48" t="s">
        <v>93</v>
      </c>
      <c r="B26" s="31">
        <v>2210000</v>
      </c>
      <c r="C26" s="31">
        <v>1889000</v>
      </c>
      <c r="D26" s="31">
        <v>1422893</v>
      </c>
      <c r="E26" s="70">
        <v>1869172</v>
      </c>
      <c r="F26" s="15"/>
    </row>
    <row r="27" spans="1:8" ht="20.100000000000001" customHeight="1" thickBot="1" x14ac:dyDescent="0.25">
      <c r="A27" s="48" t="s">
        <v>94</v>
      </c>
      <c r="B27" s="31">
        <v>241000</v>
      </c>
      <c r="C27" s="31">
        <v>520000</v>
      </c>
      <c r="D27" s="31">
        <v>875460</v>
      </c>
      <c r="E27" s="70">
        <v>1008385</v>
      </c>
      <c r="F27" s="15"/>
    </row>
    <row r="28" spans="1:8" ht="20.100000000000001" customHeight="1" thickBot="1" x14ac:dyDescent="0.25">
      <c r="A28" s="47" t="s">
        <v>95</v>
      </c>
      <c r="B28" s="30">
        <v>14248000</v>
      </c>
      <c r="C28" s="30">
        <v>10667000</v>
      </c>
      <c r="D28" s="30">
        <v>9992136</v>
      </c>
      <c r="E28" s="69">
        <v>7674670</v>
      </c>
      <c r="F28" s="15"/>
    </row>
    <row r="29" spans="1:8" ht="20.100000000000001" customHeight="1" x14ac:dyDescent="0.2">
      <c r="A29" s="46" t="s">
        <v>96</v>
      </c>
      <c r="B29" s="34"/>
      <c r="C29" s="34"/>
      <c r="D29" s="34"/>
      <c r="E29" s="40"/>
      <c r="F29" s="15"/>
    </row>
    <row r="30" spans="1:8" ht="20.100000000000001" customHeight="1" thickBot="1" x14ac:dyDescent="0.25">
      <c r="A30" s="48" t="s">
        <v>97</v>
      </c>
      <c r="B30" s="31">
        <v>8513000</v>
      </c>
      <c r="C30" s="31">
        <v>10402000</v>
      </c>
      <c r="D30" s="31">
        <v>8410490</v>
      </c>
      <c r="E30" s="70">
        <v>9418389</v>
      </c>
      <c r="F30" s="15"/>
      <c r="H30" s="80"/>
    </row>
    <row r="31" spans="1:8" ht="20.100000000000001" customHeight="1" thickBot="1" x14ac:dyDescent="0.25">
      <c r="A31" s="48" t="s">
        <v>98</v>
      </c>
      <c r="B31" s="31">
        <v>151000</v>
      </c>
      <c r="C31" s="31" t="s">
        <v>32</v>
      </c>
      <c r="D31" s="31" t="s">
        <v>32</v>
      </c>
      <c r="E31" s="70" t="s">
        <v>32</v>
      </c>
      <c r="F31" s="15"/>
    </row>
    <row r="32" spans="1:8" ht="20.100000000000001" customHeight="1" thickBot="1" x14ac:dyDescent="0.25">
      <c r="A32" s="48" t="s">
        <v>93</v>
      </c>
      <c r="B32" s="31">
        <v>1284000</v>
      </c>
      <c r="C32" s="31">
        <v>1207000</v>
      </c>
      <c r="D32" s="31">
        <v>990873</v>
      </c>
      <c r="E32" s="70">
        <v>1177799</v>
      </c>
      <c r="F32" s="15"/>
    </row>
    <row r="33" spans="1:7" ht="20.100000000000001" customHeight="1" thickBot="1" x14ac:dyDescent="0.25">
      <c r="A33" s="48" t="s">
        <v>99</v>
      </c>
      <c r="B33" s="31">
        <v>436000</v>
      </c>
      <c r="C33" s="31">
        <v>408000</v>
      </c>
      <c r="D33" s="31">
        <v>636409</v>
      </c>
      <c r="E33" s="70">
        <v>2695386</v>
      </c>
      <c r="F33" s="15"/>
    </row>
    <row r="34" spans="1:7" ht="20.100000000000001" customHeight="1" thickBot="1" x14ac:dyDescent="0.25">
      <c r="A34" s="47" t="s">
        <v>100</v>
      </c>
      <c r="B34" s="30">
        <v>14825000</v>
      </c>
      <c r="C34" s="30">
        <v>16175000</v>
      </c>
      <c r="D34" s="30">
        <v>13989838</v>
      </c>
      <c r="E34" s="69">
        <v>15746114</v>
      </c>
      <c r="F34" s="15"/>
    </row>
    <row r="35" spans="1:7" ht="20.100000000000001" customHeight="1" thickBot="1" x14ac:dyDescent="0.25">
      <c r="A35" s="49" t="s">
        <v>101</v>
      </c>
      <c r="B35" s="30">
        <v>29073000</v>
      </c>
      <c r="C35" s="30">
        <v>26842000</v>
      </c>
      <c r="D35" s="30">
        <v>23981974</v>
      </c>
      <c r="E35" s="69">
        <v>23420784</v>
      </c>
      <c r="F35" s="15"/>
    </row>
    <row r="36" spans="1:7" ht="20.100000000000001" customHeight="1" x14ac:dyDescent="0.2">
      <c r="A36" s="44" t="s">
        <v>102</v>
      </c>
      <c r="B36" s="34"/>
      <c r="C36" s="34"/>
      <c r="D36" s="34"/>
      <c r="E36" s="40"/>
      <c r="F36" s="15"/>
    </row>
    <row r="37" spans="1:7" ht="20.100000000000001" customHeight="1" thickBot="1" x14ac:dyDescent="0.25">
      <c r="A37" s="46" t="s">
        <v>103</v>
      </c>
      <c r="B37" s="31">
        <v>1000</v>
      </c>
      <c r="C37" s="31">
        <v>0</v>
      </c>
      <c r="D37" s="31">
        <v>173</v>
      </c>
      <c r="E37" s="70">
        <v>169</v>
      </c>
      <c r="F37" s="15"/>
    </row>
    <row r="38" spans="1:7" ht="20.100000000000001" customHeight="1" thickBot="1" x14ac:dyDescent="0.25">
      <c r="A38" s="46" t="s">
        <v>104</v>
      </c>
      <c r="B38" s="31">
        <v>-5399000</v>
      </c>
      <c r="C38" s="31">
        <v>-6083000</v>
      </c>
      <c r="D38" s="31">
        <v>-5317832</v>
      </c>
      <c r="E38" s="70">
        <v>-4974299</v>
      </c>
      <c r="F38" s="15"/>
    </row>
    <row r="39" spans="1:7" ht="20.100000000000001" customHeight="1" thickBot="1" x14ac:dyDescent="0.25">
      <c r="A39" s="46" t="s">
        <v>105</v>
      </c>
      <c r="B39" s="31">
        <v>363000</v>
      </c>
      <c r="C39" s="31">
        <v>-36000</v>
      </c>
      <c r="D39" s="31">
        <v>-8218</v>
      </c>
      <c r="E39" s="70">
        <v>33348</v>
      </c>
      <c r="F39" s="15"/>
    </row>
    <row r="40" spans="1:7" ht="20.100000000000001" customHeight="1" thickBot="1" x14ac:dyDescent="0.25">
      <c r="A40" s="20" t="s">
        <v>106</v>
      </c>
      <c r="B40" s="30">
        <v>22225000</v>
      </c>
      <c r="C40" s="30">
        <v>6618000</v>
      </c>
      <c r="D40" s="30">
        <v>4923243</v>
      </c>
      <c r="E40" s="69">
        <v>4237242</v>
      </c>
      <c r="F40" s="15"/>
      <c r="G40" s="80"/>
    </row>
    <row r="41" spans="1:7" ht="20.100000000000001" customHeight="1" thickBot="1" x14ac:dyDescent="0.25">
      <c r="A41" s="45" t="s">
        <v>107</v>
      </c>
      <c r="B41" s="37">
        <v>52148000</v>
      </c>
      <c r="C41" s="37">
        <v>34309000</v>
      </c>
      <c r="D41" s="37">
        <v>29739614</v>
      </c>
      <c r="E41" s="90">
        <v>28655372</v>
      </c>
      <c r="F41" s="17"/>
      <c r="G41" s="80"/>
    </row>
    <row r="42" spans="1:7" ht="15" thickTop="1" x14ac:dyDescent="0.2">
      <c r="A42" s="144" t="s">
        <v>155</v>
      </c>
    </row>
    <row r="44" spans="1:7" ht="15" thickBot="1" x14ac:dyDescent="0.25">
      <c r="A44" s="18"/>
      <c r="B44" s="80"/>
    </row>
    <row r="45" spans="1:7" ht="15" thickBot="1" x14ac:dyDescent="0.25">
      <c r="A45" s="18"/>
    </row>
    <row r="46" spans="1:7" ht="21.75" thickTop="1" thickBot="1" x14ac:dyDescent="0.25">
      <c r="A46" s="3" t="s">
        <v>120</v>
      </c>
      <c r="B46" s="26">
        <v>44196</v>
      </c>
      <c r="C46" s="26">
        <v>43830</v>
      </c>
      <c r="D46" s="26">
        <v>43465</v>
      </c>
      <c r="E46" s="39">
        <v>43100</v>
      </c>
      <c r="F46" s="50" t="s">
        <v>149</v>
      </c>
    </row>
    <row r="47" spans="1:7" ht="15" thickTop="1" x14ac:dyDescent="0.2">
      <c r="A47" s="19" t="s">
        <v>70</v>
      </c>
      <c r="B47" s="85"/>
      <c r="C47" s="85"/>
      <c r="D47" s="85"/>
      <c r="E47" s="91"/>
      <c r="F47" s="72"/>
    </row>
    <row r="48" spans="1:7" x14ac:dyDescent="0.2">
      <c r="A48" s="44" t="s">
        <v>71</v>
      </c>
      <c r="B48" s="85"/>
      <c r="C48" s="85"/>
      <c r="D48" s="85"/>
      <c r="E48" s="91"/>
      <c r="F48" s="15"/>
    </row>
    <row r="49" spans="1:6" x14ac:dyDescent="0.2">
      <c r="A49" s="46" t="s">
        <v>72</v>
      </c>
      <c r="B49" s="85"/>
      <c r="C49" s="85"/>
      <c r="D49" s="85"/>
      <c r="E49" s="91"/>
      <c r="F49" s="15"/>
    </row>
    <row r="50" spans="1:6" ht="15" thickBot="1" x14ac:dyDescent="0.25">
      <c r="A50" s="48" t="s">
        <v>73</v>
      </c>
      <c r="B50" s="88">
        <f>B5/B$19</f>
        <v>0.37171128327069108</v>
      </c>
      <c r="C50" s="88">
        <f t="shared" ref="C50:E50" si="0">C5/C$19</f>
        <v>0.18269258795068349</v>
      </c>
      <c r="D50" s="88">
        <f t="shared" si="0"/>
        <v>0.12392958429117473</v>
      </c>
      <c r="E50" s="92">
        <f t="shared" si="0"/>
        <v>0.11753167957477571</v>
      </c>
      <c r="F50" s="15"/>
    </row>
    <row r="51" spans="1:6" ht="15.75" thickBot="1" x14ac:dyDescent="0.25">
      <c r="A51" s="47" t="s">
        <v>74</v>
      </c>
      <c r="B51" s="88">
        <f t="shared" ref="B51:E54" si="1">B6/B$19</f>
        <v>0.37171128327069108</v>
      </c>
      <c r="C51" s="88">
        <f t="shared" si="1"/>
        <v>0.18269258795068349</v>
      </c>
      <c r="D51" s="88">
        <f t="shared" si="1"/>
        <v>0.12392958429117473</v>
      </c>
      <c r="E51" s="92">
        <f t="shared" si="1"/>
        <v>0.11753167957477571</v>
      </c>
      <c r="F51" s="15"/>
    </row>
    <row r="52" spans="1:6" ht="15" thickBot="1" x14ac:dyDescent="0.25">
      <c r="A52" s="46" t="s">
        <v>75</v>
      </c>
      <c r="B52" s="88">
        <f t="shared" si="1"/>
        <v>3.6166295926977066E-2</v>
      </c>
      <c r="C52" s="88">
        <f t="shared" si="1"/>
        <v>3.85904573144073E-2</v>
      </c>
      <c r="D52" s="88">
        <f t="shared" si="1"/>
        <v>3.1911039598563722E-2</v>
      </c>
      <c r="E52" s="92">
        <f t="shared" si="1"/>
        <v>1.7985493261089055E-2</v>
      </c>
      <c r="F52" s="15"/>
    </row>
    <row r="53" spans="1:6" ht="15" thickBot="1" x14ac:dyDescent="0.25">
      <c r="A53" s="46" t="s">
        <v>76</v>
      </c>
      <c r="B53" s="88">
        <f t="shared" si="1"/>
        <v>7.8641558640791587E-2</v>
      </c>
      <c r="C53" s="88">
        <f t="shared" si="1"/>
        <v>0.10352968608819843</v>
      </c>
      <c r="D53" s="88">
        <f t="shared" si="1"/>
        <v>0.104690195373753</v>
      </c>
      <c r="E53" s="92">
        <f t="shared" si="1"/>
        <v>7.899171575926496E-2</v>
      </c>
      <c r="F53" s="15"/>
    </row>
    <row r="54" spans="1:6" ht="15.75" thickBot="1" x14ac:dyDescent="0.25">
      <c r="A54" s="20" t="s">
        <v>77</v>
      </c>
      <c r="B54" s="88">
        <f t="shared" si="1"/>
        <v>0.51233029071105318</v>
      </c>
      <c r="C54" s="88">
        <f t="shared" si="1"/>
        <v>0.35276458072225947</v>
      </c>
      <c r="D54" s="88">
        <f t="shared" si="1"/>
        <v>0.27930113686075414</v>
      </c>
      <c r="E54" s="92">
        <f t="shared" si="1"/>
        <v>0.22929452809057932</v>
      </c>
      <c r="F54" s="15"/>
    </row>
    <row r="55" spans="1:6" x14ac:dyDescent="0.2">
      <c r="A55" s="44" t="s">
        <v>78</v>
      </c>
      <c r="B55" s="85"/>
      <c r="C55" s="85"/>
      <c r="D55" s="85"/>
      <c r="E55" s="91"/>
      <c r="F55" s="15"/>
    </row>
    <row r="56" spans="1:6" x14ac:dyDescent="0.2">
      <c r="A56" s="46" t="s">
        <v>79</v>
      </c>
      <c r="B56" s="85"/>
      <c r="C56" s="85"/>
      <c r="D56" s="85"/>
      <c r="E56" s="91"/>
      <c r="F56" s="15"/>
    </row>
    <row r="57" spans="1:6" ht="15" thickBot="1" x14ac:dyDescent="0.25">
      <c r="A57" s="48" t="s">
        <v>80</v>
      </c>
      <c r="B57" s="88">
        <f t="shared" ref="B57:E63" si="2">B12/B$19</f>
        <v>0.56468129170821513</v>
      </c>
      <c r="C57" s="88">
        <f t="shared" si="2"/>
        <v>0.9305138593372001</v>
      </c>
      <c r="D57" s="88">
        <f t="shared" si="2"/>
        <v>0.76954082188154826</v>
      </c>
      <c r="E57" s="92">
        <f t="shared" si="2"/>
        <v>0.78294289810650508</v>
      </c>
      <c r="F57" s="15"/>
    </row>
    <row r="58" spans="1:6" ht="15" thickBot="1" x14ac:dyDescent="0.25">
      <c r="A58" s="48" t="s">
        <v>81</v>
      </c>
      <c r="B58" s="88">
        <f t="shared" si="2"/>
        <v>-0.11643783078929201</v>
      </c>
      <c r="C58" s="88">
        <f t="shared" si="2"/>
        <v>-0.34177621032382172</v>
      </c>
      <c r="D58" s="88">
        <f t="shared" si="2"/>
        <v>-0.10741955157857799</v>
      </c>
      <c r="E58" s="92">
        <f t="shared" si="2"/>
        <v>-6.7837332560191504E-2</v>
      </c>
      <c r="F58" s="15"/>
    </row>
    <row r="59" spans="1:6" ht="15.75" thickBot="1" x14ac:dyDescent="0.25">
      <c r="A59" s="47" t="s">
        <v>82</v>
      </c>
      <c r="B59" s="88">
        <f t="shared" si="2"/>
        <v>0.44824346091892309</v>
      </c>
      <c r="C59" s="88">
        <f t="shared" si="2"/>
        <v>0.58873764901337844</v>
      </c>
      <c r="D59" s="88">
        <f t="shared" si="2"/>
        <v>0.6621212703029703</v>
      </c>
      <c r="E59" s="92">
        <f t="shared" si="2"/>
        <v>0.71510556554631366</v>
      </c>
      <c r="F59" s="15"/>
    </row>
    <row r="60" spans="1:6" ht="15" thickBot="1" x14ac:dyDescent="0.25">
      <c r="A60" s="46" t="s">
        <v>83</v>
      </c>
      <c r="B60" s="88">
        <f t="shared" si="2"/>
        <v>3.9694715041804097E-3</v>
      </c>
      <c r="C60" s="88">
        <f t="shared" si="2"/>
        <v>5.7710804745110611E-3</v>
      </c>
      <c r="D60" s="88">
        <f t="shared" si="2"/>
        <v>2.2918589326680569E-3</v>
      </c>
      <c r="E60" s="92">
        <f t="shared" si="2"/>
        <v>2.1021189325338371E-3</v>
      </c>
      <c r="F60" s="15"/>
    </row>
    <row r="61" spans="1:6" ht="15" thickBot="1" x14ac:dyDescent="0.25">
      <c r="A61" s="46" t="s">
        <v>84</v>
      </c>
      <c r="B61" s="88">
        <f t="shared" si="2"/>
        <v>6.0021477333742426E-3</v>
      </c>
      <c r="C61" s="88">
        <f t="shared" si="2"/>
        <v>9.8807892972689378E-3</v>
      </c>
      <c r="D61" s="88">
        <f t="shared" si="2"/>
        <v>9.4988455465494608E-3</v>
      </c>
      <c r="E61" s="92">
        <f t="shared" si="2"/>
        <v>1.2615505392845712E-2</v>
      </c>
      <c r="F61" s="15"/>
    </row>
    <row r="62" spans="1:6" ht="15" thickBot="1" x14ac:dyDescent="0.25">
      <c r="A62" s="46" t="s">
        <v>85</v>
      </c>
      <c r="B62" s="88">
        <f t="shared" si="2"/>
        <v>2.9454629132469125E-2</v>
      </c>
      <c r="C62" s="88">
        <f t="shared" si="2"/>
        <v>3.1391180156810167E-2</v>
      </c>
      <c r="D62" s="88">
        <f t="shared" si="2"/>
        <v>3.2612259190721173E-2</v>
      </c>
      <c r="E62" s="92">
        <f t="shared" si="2"/>
        <v>2.4946282323607596E-2</v>
      </c>
      <c r="F62" s="15"/>
    </row>
    <row r="63" spans="1:6" ht="15.75" thickBot="1" x14ac:dyDescent="0.25">
      <c r="A63" s="20" t="s">
        <v>86</v>
      </c>
      <c r="B63" s="88">
        <f t="shared" si="2"/>
        <v>0.48766970928894682</v>
      </c>
      <c r="C63" s="88">
        <f t="shared" si="2"/>
        <v>0.64723541927774053</v>
      </c>
      <c r="D63" s="88">
        <f t="shared" si="2"/>
        <v>0.7206988631392458</v>
      </c>
      <c r="E63" s="92">
        <f t="shared" si="2"/>
        <v>0.77070547190942074</v>
      </c>
      <c r="F63" s="15"/>
    </row>
    <row r="64" spans="1:6" ht="15.75" thickBot="1" x14ac:dyDescent="0.25">
      <c r="A64" s="38" t="s">
        <v>33</v>
      </c>
      <c r="B64" s="89">
        <f>B19/B$19</f>
        <v>1</v>
      </c>
      <c r="C64" s="89">
        <f t="shared" ref="C64" si="3">C19/C$19</f>
        <v>1</v>
      </c>
      <c r="D64" s="89">
        <f t="shared" ref="D64:E64" si="4">D19/D$19</f>
        <v>1</v>
      </c>
      <c r="E64" s="93">
        <f t="shared" si="4"/>
        <v>1</v>
      </c>
      <c r="F64" s="15"/>
    </row>
    <row r="65" spans="1:6" ht="15.75" thickBot="1" x14ac:dyDescent="0.25">
      <c r="A65" s="19" t="s">
        <v>87</v>
      </c>
      <c r="B65" s="89"/>
      <c r="C65" s="89"/>
      <c r="D65" s="89"/>
      <c r="E65" s="93"/>
      <c r="F65" s="15"/>
    </row>
    <row r="66" spans="1:6" ht="15.75" thickBot="1" x14ac:dyDescent="0.25">
      <c r="A66" s="44" t="s">
        <v>88</v>
      </c>
      <c r="B66" s="89"/>
      <c r="C66" s="89"/>
      <c r="D66" s="89"/>
      <c r="E66" s="93"/>
      <c r="F66" s="15"/>
    </row>
    <row r="67" spans="1:6" ht="15.75" thickBot="1" x14ac:dyDescent="0.25">
      <c r="A67" s="46" t="s">
        <v>89</v>
      </c>
      <c r="B67" s="89"/>
      <c r="C67" s="89"/>
      <c r="D67" s="89"/>
      <c r="E67" s="93"/>
      <c r="F67" s="15"/>
    </row>
    <row r="68" spans="1:6" ht="15.75" thickBot="1" x14ac:dyDescent="0.25">
      <c r="A68" s="48" t="s">
        <v>90</v>
      </c>
      <c r="B68" s="89">
        <f t="shared" ref="B68:C86" si="5">B23/B$19</f>
        <v>3.3711743499271307E-2</v>
      </c>
      <c r="C68" s="89">
        <f t="shared" si="5"/>
        <v>4.0776472645661491E-2</v>
      </c>
      <c r="D68" s="89">
        <f t="shared" ref="D68:E68" si="6">D23/D$19</f>
        <v>7.4714655005273439E-2</v>
      </c>
      <c r="E68" s="93">
        <f t="shared" si="6"/>
        <v>3.1287292309448995E-2</v>
      </c>
      <c r="F68" s="15"/>
    </row>
    <row r="69" spans="1:6" ht="15.75" thickBot="1" x14ac:dyDescent="0.25">
      <c r="A69" s="48" t="s">
        <v>91</v>
      </c>
      <c r="B69" s="89">
        <f t="shared" si="5"/>
        <v>0.11603513078162155</v>
      </c>
      <c r="C69" s="89">
        <f t="shared" si="5"/>
        <v>0.10991285085546067</v>
      </c>
      <c r="D69" s="89">
        <f t="shared" ref="D69:E69" si="7">D24/D$19</f>
        <v>0.11447529211374431</v>
      </c>
      <c r="E69" s="93">
        <f t="shared" si="7"/>
        <v>8.3413678942991912E-2</v>
      </c>
      <c r="F69" s="15"/>
    </row>
    <row r="70" spans="1:6" ht="15.75" thickBot="1" x14ac:dyDescent="0.25">
      <c r="A70" s="48" t="s">
        <v>92</v>
      </c>
      <c r="B70" s="89">
        <f t="shared" si="5"/>
        <v>4.092199125565698E-2</v>
      </c>
      <c r="C70" s="89">
        <f t="shared" si="5"/>
        <v>4.4711300241919029E-2</v>
      </c>
      <c r="D70" s="89">
        <f t="shared" ref="D70:E70" si="8">D25/D$19</f>
        <v>3.7716360407367762E-2</v>
      </c>
      <c r="E70" s="93">
        <f t="shared" si="8"/>
        <v>4.3872890570047389E-2</v>
      </c>
      <c r="F70" s="15"/>
    </row>
    <row r="71" spans="1:6" ht="15.75" thickBot="1" x14ac:dyDescent="0.25">
      <c r="A71" s="48" t="s">
        <v>93</v>
      </c>
      <c r="B71" s="89">
        <f t="shared" si="5"/>
        <v>4.2379381759607274E-2</v>
      </c>
      <c r="C71" s="89">
        <f t="shared" si="5"/>
        <v>5.5058439476522197E-2</v>
      </c>
      <c r="D71" s="89">
        <f t="shared" ref="D71:E71" si="9">D26/D$19</f>
        <v>4.7845039279931473E-2</v>
      </c>
      <c r="E71" s="93">
        <f t="shared" si="9"/>
        <v>6.522937479227281E-2</v>
      </c>
      <c r="F71" s="15"/>
    </row>
    <row r="72" spans="1:6" ht="15.75" thickBot="1" x14ac:dyDescent="0.25">
      <c r="A72" s="48" t="s">
        <v>94</v>
      </c>
      <c r="B72" s="89">
        <f t="shared" si="5"/>
        <v>4.6214619927897526E-3</v>
      </c>
      <c r="C72" s="89">
        <f t="shared" si="5"/>
        <v>1.5156372963362382E-2</v>
      </c>
      <c r="D72" s="89">
        <f t="shared" ref="D72:E72" si="10">D27/D$19</f>
        <v>2.943750379544267E-2</v>
      </c>
      <c r="E72" s="93">
        <f t="shared" si="10"/>
        <v>3.5190085824047236E-2</v>
      </c>
      <c r="F72" s="15"/>
    </row>
    <row r="73" spans="1:6" ht="15.75" thickBot="1" x14ac:dyDescent="0.25">
      <c r="A73" s="47" t="s">
        <v>95</v>
      </c>
      <c r="B73" s="89">
        <f t="shared" si="5"/>
        <v>0.27322236710899744</v>
      </c>
      <c r="C73" s="89">
        <f t="shared" si="5"/>
        <v>0.31090967384651258</v>
      </c>
      <c r="D73" s="89">
        <f t="shared" ref="D73:E73" si="11">D28/D$19</f>
        <v>0.33598741395903792</v>
      </c>
      <c r="E73" s="93">
        <f t="shared" si="11"/>
        <v>0.26782657018027894</v>
      </c>
      <c r="F73" s="15"/>
    </row>
    <row r="74" spans="1:6" ht="15.75" thickBot="1" x14ac:dyDescent="0.25">
      <c r="A74" s="46" t="s">
        <v>96</v>
      </c>
      <c r="B74" s="89"/>
      <c r="C74" s="89"/>
      <c r="D74" s="89"/>
      <c r="E74" s="93"/>
      <c r="F74" s="15"/>
    </row>
    <row r="75" spans="1:6" ht="15.75" thickBot="1" x14ac:dyDescent="0.25">
      <c r="A75" s="48" t="s">
        <v>97</v>
      </c>
      <c r="B75" s="89">
        <f t="shared" si="5"/>
        <v>0.16324691263327454</v>
      </c>
      <c r="C75" s="89">
        <f t="shared" si="5"/>
        <v>0.30318575300941442</v>
      </c>
      <c r="D75" s="89">
        <f t="shared" ref="D75:E75" si="12">D30/D$19</f>
        <v>0.28280427580532819</v>
      </c>
      <c r="E75" s="93">
        <f t="shared" si="12"/>
        <v>0.32867795260169719</v>
      </c>
      <c r="F75" s="15"/>
    </row>
    <row r="76" spans="1:6" ht="15.75" thickBot="1" x14ac:dyDescent="0.25">
      <c r="A76" s="48" t="s">
        <v>98</v>
      </c>
      <c r="B76" s="89">
        <f t="shared" si="5"/>
        <v>2.8956048170591395E-3</v>
      </c>
      <c r="C76" s="89" t="e">
        <f t="shared" si="5"/>
        <v>#VALUE!</v>
      </c>
      <c r="D76" s="89" t="e">
        <f t="shared" ref="D76:E76" si="13">D31/D$19</f>
        <v>#VALUE!</v>
      </c>
      <c r="E76" s="93" t="e">
        <f t="shared" si="13"/>
        <v>#VALUE!</v>
      </c>
      <c r="F76" s="15"/>
    </row>
    <row r="77" spans="1:6" ht="15.75" thickBot="1" x14ac:dyDescent="0.25">
      <c r="A77" s="48" t="s">
        <v>93</v>
      </c>
      <c r="B77" s="89">
        <f t="shared" si="5"/>
        <v>2.462222904042341E-2</v>
      </c>
      <c r="C77" s="89">
        <f t="shared" si="5"/>
        <v>3.5180273397650764E-2</v>
      </c>
      <c r="D77" s="89">
        <f t="shared" ref="D77:E77" si="14">D32/D$19</f>
        <v>3.3318287184225054E-2</v>
      </c>
      <c r="E77" s="93">
        <f t="shared" si="14"/>
        <v>4.1102205897030404E-2</v>
      </c>
      <c r="F77" s="15"/>
    </row>
    <row r="78" spans="1:6" ht="15.75" thickBot="1" x14ac:dyDescent="0.25">
      <c r="A78" s="48" t="s">
        <v>99</v>
      </c>
      <c r="B78" s="89">
        <f t="shared" si="5"/>
        <v>8.3608192068727466E-3</v>
      </c>
      <c r="C78" s="89">
        <f t="shared" si="5"/>
        <v>1.1891923402022792E-2</v>
      </c>
      <c r="D78" s="89">
        <f t="shared" ref="D78:E78" si="15">D33/D$19</f>
        <v>2.1399369877497403E-2</v>
      </c>
      <c r="E78" s="93">
        <f t="shared" si="15"/>
        <v>9.4062153511739438E-2</v>
      </c>
      <c r="F78" s="15"/>
    </row>
    <row r="79" spans="1:6" ht="15.75" thickBot="1" x14ac:dyDescent="0.25">
      <c r="A79" s="47" t="s">
        <v>100</v>
      </c>
      <c r="B79" s="89">
        <f t="shared" si="5"/>
        <v>0.28428702922451482</v>
      </c>
      <c r="C79" s="89">
        <f t="shared" si="5"/>
        <v>0.47145063977382029</v>
      </c>
      <c r="D79" s="89">
        <f t="shared" ref="D79:E79" si="16">D34/D$19</f>
        <v>0.47041088024881561</v>
      </c>
      <c r="E79" s="93">
        <f t="shared" si="16"/>
        <v>0.54949954933406553</v>
      </c>
      <c r="F79" s="15"/>
    </row>
    <row r="80" spans="1:6" ht="15.75" thickBot="1" x14ac:dyDescent="0.25">
      <c r="A80" s="49" t="s">
        <v>101</v>
      </c>
      <c r="B80" s="89">
        <f t="shared" si="5"/>
        <v>0.55750939633351226</v>
      </c>
      <c r="C80" s="89">
        <f t="shared" si="5"/>
        <v>0.78236031362033287</v>
      </c>
      <c r="D80" s="89">
        <f t="shared" ref="D80:E80" si="17">D35/D$19</f>
        <v>0.80639829420785358</v>
      </c>
      <c r="E80" s="93">
        <f t="shared" si="17"/>
        <v>0.81732611951434442</v>
      </c>
      <c r="F80" s="15"/>
    </row>
    <row r="81" spans="1:6" ht="15.75" thickBot="1" x14ac:dyDescent="0.25">
      <c r="A81" s="44" t="s">
        <v>102</v>
      </c>
      <c r="B81" s="89"/>
      <c r="C81" s="89"/>
      <c r="D81" s="89"/>
      <c r="E81" s="93"/>
      <c r="F81" s="15"/>
    </row>
    <row r="82" spans="1:6" ht="15.75" thickBot="1" x14ac:dyDescent="0.25">
      <c r="A82" s="46" t="s">
        <v>103</v>
      </c>
      <c r="B82" s="89">
        <f t="shared" si="5"/>
        <v>1.9176190841451255E-5</v>
      </c>
      <c r="C82" s="89">
        <f t="shared" si="5"/>
        <v>0</v>
      </c>
      <c r="D82" s="89">
        <f t="shared" ref="D82:E82" si="18">D37/D$19</f>
        <v>5.8171568736568001E-6</v>
      </c>
      <c r="E82" s="93">
        <f t="shared" si="18"/>
        <v>5.8976725201822541E-6</v>
      </c>
      <c r="F82" s="15"/>
    </row>
    <row r="83" spans="1:6" ht="15.75" thickBot="1" x14ac:dyDescent="0.25">
      <c r="A83" s="46" t="s">
        <v>104</v>
      </c>
      <c r="B83" s="89">
        <f t="shared" si="5"/>
        <v>-0.10353225435299532</v>
      </c>
      <c r="C83" s="89">
        <f t="shared" si="5"/>
        <v>-0.17730041680025649</v>
      </c>
      <c r="D83" s="89">
        <f t="shared" ref="D83:E83" si="19">D38/D$19</f>
        <v>-0.17881308076157276</v>
      </c>
      <c r="E83" s="93">
        <f t="shared" si="19"/>
        <v>-0.17359045277792939</v>
      </c>
      <c r="F83" s="15"/>
    </row>
    <row r="84" spans="1:6" ht="15.75" thickBot="1" x14ac:dyDescent="0.25">
      <c r="A84" s="46" t="s">
        <v>105</v>
      </c>
      <c r="B84" s="89">
        <f t="shared" si="5"/>
        <v>6.9609572754468054E-3</v>
      </c>
      <c r="C84" s="89">
        <f t="shared" si="5"/>
        <v>-1.0492873590020112E-3</v>
      </c>
      <c r="D84" s="89">
        <f t="shared" ref="D84:E84" si="20">D39/D$19</f>
        <v>-2.7633176409081839E-4</v>
      </c>
      <c r="E84" s="93">
        <f t="shared" si="20"/>
        <v>1.1637608473552532E-3</v>
      </c>
      <c r="F84" s="15"/>
    </row>
    <row r="85" spans="1:6" ht="15.75" thickBot="1" x14ac:dyDescent="0.25">
      <c r="A85" s="20" t="s">
        <v>106</v>
      </c>
      <c r="B85" s="89">
        <f t="shared" si="5"/>
        <v>0.42619084145125413</v>
      </c>
      <c r="C85" s="89">
        <f t="shared" si="5"/>
        <v>0.19289399282986971</v>
      </c>
      <c r="D85" s="89">
        <f t="shared" ref="D85:E85" si="21">D40/D$19</f>
        <v>0.16554495293718338</v>
      </c>
      <c r="E85" s="93">
        <f t="shared" si="21"/>
        <v>0.14786902783882896</v>
      </c>
      <c r="F85" s="15"/>
    </row>
    <row r="86" spans="1:6" ht="15.75" thickBot="1" x14ac:dyDescent="0.25">
      <c r="A86" s="45" t="s">
        <v>107</v>
      </c>
      <c r="B86" s="94">
        <f t="shared" si="5"/>
        <v>1</v>
      </c>
      <c r="C86" s="94">
        <f t="shared" si="5"/>
        <v>1</v>
      </c>
      <c r="D86" s="94">
        <f t="shared" ref="D86:E86" si="22">D41/D$19</f>
        <v>1</v>
      </c>
      <c r="E86" s="94">
        <f t="shared" si="22"/>
        <v>1</v>
      </c>
      <c r="F86" s="17"/>
    </row>
    <row r="87" spans="1:6" ht="15" thickTop="1" x14ac:dyDescent="0.2"/>
  </sheetData>
  <phoneticPr fontId="1"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9E8F0ED5-0081-450B-A901-A0033B54565D}">
          <x14:colorSeries rgb="FF376092"/>
          <x14:colorNegative rgb="FFD00000"/>
          <x14:colorAxis rgb="FF000000"/>
          <x14:colorMarkers rgb="FFD00000"/>
          <x14:colorFirst rgb="FFD00000"/>
          <x14:colorLast rgb="FFD00000"/>
          <x14:colorHigh rgb="FFD00000"/>
          <x14:colorLow rgb="FFD00000"/>
          <x14:sparklines>
            <x14:sparkline>
              <xm:f>'Balance Sheet Breakdown'!B50:E50</xm:f>
              <xm:sqref>F50</xm:sqref>
            </x14:sparkline>
            <x14:sparkline>
              <xm:f>'Balance Sheet Breakdown'!B51:E51</xm:f>
              <xm:sqref>F51</xm:sqref>
            </x14:sparkline>
            <x14:sparkline>
              <xm:f>'Balance Sheet Breakdown'!B52:E52</xm:f>
              <xm:sqref>F52</xm:sqref>
            </x14:sparkline>
            <x14:sparkline>
              <xm:f>'Balance Sheet Breakdown'!B53:E53</xm:f>
              <xm:sqref>F53</xm:sqref>
            </x14:sparkline>
            <x14:sparkline>
              <xm:f>'Balance Sheet Breakdown'!B54:E54</xm:f>
              <xm:sqref>F54</xm:sqref>
            </x14:sparkline>
            <x14:sparkline>
              <xm:f>'Balance Sheet Breakdown'!B55:E55</xm:f>
              <xm:sqref>F55</xm:sqref>
            </x14:sparkline>
            <x14:sparkline>
              <xm:f>'Balance Sheet Breakdown'!B56:E56</xm:f>
              <xm:sqref>F56</xm:sqref>
            </x14:sparkline>
            <x14:sparkline>
              <xm:f>'Balance Sheet Breakdown'!B57:E57</xm:f>
              <xm:sqref>F57</xm:sqref>
            </x14:sparkline>
            <x14:sparkline>
              <xm:f>'Balance Sheet Breakdown'!B58:E58</xm:f>
              <xm:sqref>F58</xm:sqref>
            </x14:sparkline>
            <x14:sparkline>
              <xm:f>'Balance Sheet Breakdown'!B59:E59</xm:f>
              <xm:sqref>F59</xm:sqref>
            </x14:sparkline>
            <x14:sparkline>
              <xm:f>'Balance Sheet Breakdown'!B60:E60</xm:f>
              <xm:sqref>F60</xm:sqref>
            </x14:sparkline>
            <x14:sparkline>
              <xm:f>'Balance Sheet Breakdown'!B61:E61</xm:f>
              <xm:sqref>F61</xm:sqref>
            </x14:sparkline>
            <x14:sparkline>
              <xm:f>'Balance Sheet Breakdown'!B62:E62</xm:f>
              <xm:sqref>F62</xm:sqref>
            </x14:sparkline>
            <x14:sparkline>
              <xm:f>'Balance Sheet Breakdown'!B63:E63</xm:f>
              <xm:sqref>F63</xm:sqref>
            </x14:sparkline>
            <x14:sparkline>
              <xm:f>'Balance Sheet Breakdown'!B64:E64</xm:f>
              <xm:sqref>F64</xm:sqref>
            </x14:sparkline>
            <x14:sparkline>
              <xm:f>'Balance Sheet Breakdown'!B65:E65</xm:f>
              <xm:sqref>F65</xm:sqref>
            </x14:sparkline>
            <x14:sparkline>
              <xm:f>'Balance Sheet Breakdown'!B66:E66</xm:f>
              <xm:sqref>F66</xm:sqref>
            </x14:sparkline>
            <x14:sparkline>
              <xm:f>'Balance Sheet Breakdown'!B67:E67</xm:f>
              <xm:sqref>F67</xm:sqref>
            </x14:sparkline>
            <x14:sparkline>
              <xm:f>'Balance Sheet Breakdown'!B68:E68</xm:f>
              <xm:sqref>F68</xm:sqref>
            </x14:sparkline>
            <x14:sparkline>
              <xm:f>'Balance Sheet Breakdown'!B69:E69</xm:f>
              <xm:sqref>F69</xm:sqref>
            </x14:sparkline>
            <x14:sparkline>
              <xm:f>'Balance Sheet Breakdown'!B70:E70</xm:f>
              <xm:sqref>F70</xm:sqref>
            </x14:sparkline>
            <x14:sparkline>
              <xm:f>'Balance Sheet Breakdown'!B71:E71</xm:f>
              <xm:sqref>F71</xm:sqref>
            </x14:sparkline>
            <x14:sparkline>
              <xm:f>'Balance Sheet Breakdown'!B72:E72</xm:f>
              <xm:sqref>F72</xm:sqref>
            </x14:sparkline>
            <x14:sparkline>
              <xm:f>'Balance Sheet Breakdown'!B73:E73</xm:f>
              <xm:sqref>F73</xm:sqref>
            </x14:sparkline>
            <x14:sparkline>
              <xm:f>'Balance Sheet Breakdown'!B74:E74</xm:f>
              <xm:sqref>F74</xm:sqref>
            </x14:sparkline>
            <x14:sparkline>
              <xm:f>'Balance Sheet Breakdown'!B75:E75</xm:f>
              <xm:sqref>F75</xm:sqref>
            </x14:sparkline>
            <x14:sparkline>
              <xm:f>'Balance Sheet Breakdown'!B76:E76</xm:f>
              <xm:sqref>F76</xm:sqref>
            </x14:sparkline>
            <x14:sparkline>
              <xm:f>'Balance Sheet Breakdown'!B77:E77</xm:f>
              <xm:sqref>F77</xm:sqref>
            </x14:sparkline>
            <x14:sparkline>
              <xm:f>'Balance Sheet Breakdown'!B78:E78</xm:f>
              <xm:sqref>F78</xm:sqref>
            </x14:sparkline>
            <x14:sparkline>
              <xm:f>'Balance Sheet Breakdown'!B79:E79</xm:f>
              <xm:sqref>F79</xm:sqref>
            </x14:sparkline>
            <x14:sparkline>
              <xm:f>'Balance Sheet Breakdown'!B80:E80</xm:f>
              <xm:sqref>F80</xm:sqref>
            </x14:sparkline>
            <x14:sparkline>
              <xm:f>'Balance Sheet Breakdown'!B81:E81</xm:f>
              <xm:sqref>F81</xm:sqref>
            </x14:sparkline>
            <x14:sparkline>
              <xm:f>'Balance Sheet Breakdown'!B82:E82</xm:f>
              <xm:sqref>F82</xm:sqref>
            </x14:sparkline>
            <x14:sparkline>
              <xm:f>'Balance Sheet Breakdown'!B83:E83</xm:f>
              <xm:sqref>F83</xm:sqref>
            </x14:sparkline>
            <x14:sparkline>
              <xm:f>'Balance Sheet Breakdown'!B84:E84</xm:f>
              <xm:sqref>F84</xm:sqref>
            </x14:sparkline>
            <x14:sparkline>
              <xm:f>'Balance Sheet Breakdown'!B85:E85</xm:f>
              <xm:sqref>F85</xm:sqref>
            </x14:sparkline>
            <x14:sparkline>
              <xm:f>'Balance Sheet Breakdown'!B86:E86</xm:f>
              <xm:sqref>F86</xm:sqref>
            </x14:sparkline>
          </x14:sparklines>
        </x14:sparklineGroup>
        <x14:sparklineGroup displayEmptyCellsAs="gap" xr2:uid="{517143E8-A115-4BF1-B907-24EB65B52577}">
          <x14:colorSeries rgb="FF376092"/>
          <x14:colorNegative rgb="FFD00000"/>
          <x14:colorAxis rgb="FF000000"/>
          <x14:colorMarkers rgb="FFD00000"/>
          <x14:colorFirst rgb="FFD00000"/>
          <x14:colorLast rgb="FFD00000"/>
          <x14:colorHigh rgb="FFD00000"/>
          <x14:colorLow rgb="FFD00000"/>
          <x14:sparklines>
            <x14:sparkline>
              <xm:f>'Balance Sheet Breakdown'!B5:E5</xm:f>
              <xm:sqref>F5</xm:sqref>
            </x14:sparkline>
            <x14:sparkline>
              <xm:f>'Balance Sheet Breakdown'!B6:E6</xm:f>
              <xm:sqref>F6</xm:sqref>
            </x14:sparkline>
            <x14:sparkline>
              <xm:f>'Balance Sheet Breakdown'!B7:E7</xm:f>
              <xm:sqref>F7</xm:sqref>
            </x14:sparkline>
            <x14:sparkline>
              <xm:f>'Balance Sheet Breakdown'!B8:E8</xm:f>
              <xm:sqref>F8</xm:sqref>
            </x14:sparkline>
            <x14:sparkline>
              <xm:f>'Balance Sheet Breakdown'!B9:E9</xm:f>
              <xm:sqref>F9</xm:sqref>
            </x14:sparkline>
            <x14:sparkline>
              <xm:f>'Balance Sheet Breakdown'!B10:E10</xm:f>
              <xm:sqref>F10</xm:sqref>
            </x14:sparkline>
            <x14:sparkline>
              <xm:f>'Balance Sheet Breakdown'!B11:E11</xm:f>
              <xm:sqref>F11</xm:sqref>
            </x14:sparkline>
            <x14:sparkline>
              <xm:f>'Balance Sheet Breakdown'!B12:E12</xm:f>
              <xm:sqref>F12</xm:sqref>
            </x14:sparkline>
            <x14:sparkline>
              <xm:f>'Balance Sheet Breakdown'!B13:E13</xm:f>
              <xm:sqref>F13</xm:sqref>
            </x14:sparkline>
            <x14:sparkline>
              <xm:f>'Balance Sheet Breakdown'!B14:E14</xm:f>
              <xm:sqref>F14</xm:sqref>
            </x14:sparkline>
            <x14:sparkline>
              <xm:f>'Balance Sheet Breakdown'!B15:E15</xm:f>
              <xm:sqref>F15</xm:sqref>
            </x14:sparkline>
            <x14:sparkline>
              <xm:f>'Balance Sheet Breakdown'!B16:E16</xm:f>
              <xm:sqref>F16</xm:sqref>
            </x14:sparkline>
            <x14:sparkline>
              <xm:f>'Balance Sheet Breakdown'!B17:E17</xm:f>
              <xm:sqref>F17</xm:sqref>
            </x14:sparkline>
            <x14:sparkline>
              <xm:f>'Balance Sheet Breakdown'!B18:E18</xm:f>
              <xm:sqref>F18</xm:sqref>
            </x14:sparkline>
            <x14:sparkline>
              <xm:f>'Balance Sheet Breakdown'!B19:E19</xm:f>
              <xm:sqref>F19</xm:sqref>
            </x14:sparkline>
            <x14:sparkline>
              <xm:f>'Balance Sheet Breakdown'!B20:E20</xm:f>
              <xm:sqref>F20</xm:sqref>
            </x14:sparkline>
            <x14:sparkline>
              <xm:f>'Balance Sheet Breakdown'!B21:E21</xm:f>
              <xm:sqref>F21</xm:sqref>
            </x14:sparkline>
            <x14:sparkline>
              <xm:f>'Balance Sheet Breakdown'!B22:E22</xm:f>
              <xm:sqref>F22</xm:sqref>
            </x14:sparkline>
            <x14:sparkline>
              <xm:f>'Balance Sheet Breakdown'!B23:E23</xm:f>
              <xm:sqref>F23</xm:sqref>
            </x14:sparkline>
            <x14:sparkline>
              <xm:f>'Balance Sheet Breakdown'!B24:E24</xm:f>
              <xm:sqref>F24</xm:sqref>
            </x14:sparkline>
            <x14:sparkline>
              <xm:f>'Balance Sheet Breakdown'!B25:E25</xm:f>
              <xm:sqref>F25</xm:sqref>
            </x14:sparkline>
            <x14:sparkline>
              <xm:f>'Balance Sheet Breakdown'!B26:E26</xm:f>
              <xm:sqref>F26</xm:sqref>
            </x14:sparkline>
            <x14:sparkline>
              <xm:f>'Balance Sheet Breakdown'!B27:E27</xm:f>
              <xm:sqref>F27</xm:sqref>
            </x14:sparkline>
            <x14:sparkline>
              <xm:f>'Balance Sheet Breakdown'!B28:E28</xm:f>
              <xm:sqref>F28</xm:sqref>
            </x14:sparkline>
            <x14:sparkline>
              <xm:f>'Balance Sheet Breakdown'!B29:E29</xm:f>
              <xm:sqref>F29</xm:sqref>
            </x14:sparkline>
            <x14:sparkline>
              <xm:f>'Balance Sheet Breakdown'!B30:E30</xm:f>
              <xm:sqref>F30</xm:sqref>
            </x14:sparkline>
            <x14:sparkline>
              <xm:f>'Balance Sheet Breakdown'!B31:E31</xm:f>
              <xm:sqref>F31</xm:sqref>
            </x14:sparkline>
            <x14:sparkline>
              <xm:f>'Balance Sheet Breakdown'!B32:E32</xm:f>
              <xm:sqref>F32</xm:sqref>
            </x14:sparkline>
            <x14:sparkline>
              <xm:f>'Balance Sheet Breakdown'!B33:E33</xm:f>
              <xm:sqref>F33</xm:sqref>
            </x14:sparkline>
            <x14:sparkline>
              <xm:f>'Balance Sheet Breakdown'!B34:E34</xm:f>
              <xm:sqref>F34</xm:sqref>
            </x14:sparkline>
            <x14:sparkline>
              <xm:f>'Balance Sheet Breakdown'!B35:E35</xm:f>
              <xm:sqref>F35</xm:sqref>
            </x14:sparkline>
            <x14:sparkline>
              <xm:f>'Balance Sheet Breakdown'!B36:E36</xm:f>
              <xm:sqref>F36</xm:sqref>
            </x14:sparkline>
            <x14:sparkline>
              <xm:f>'Balance Sheet Breakdown'!B37:E37</xm:f>
              <xm:sqref>F37</xm:sqref>
            </x14:sparkline>
            <x14:sparkline>
              <xm:f>'Balance Sheet Breakdown'!B38:E38</xm:f>
              <xm:sqref>F38</xm:sqref>
            </x14:sparkline>
            <x14:sparkline>
              <xm:f>'Balance Sheet Breakdown'!B39:E39</xm:f>
              <xm:sqref>F39</xm:sqref>
            </x14:sparkline>
            <x14:sparkline>
              <xm:f>'Balance Sheet Breakdown'!B40:E40</xm:f>
              <xm:sqref>F40</xm:sqref>
            </x14:sparkline>
            <x14:sparkline>
              <xm:f>'Balance Sheet Breakdown'!B41:E41</xm:f>
              <xm:sqref>F41</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
  <sheetViews>
    <sheetView workbookViewId="0">
      <selection activeCell="A13" sqref="A13"/>
    </sheetView>
  </sheetViews>
  <sheetFormatPr defaultRowHeight="14.25" x14ac:dyDescent="0.2"/>
  <cols>
    <col min="1" max="1" width="76.375" style="13" bestFit="1" customWidth="1"/>
    <col min="2" max="3" width="14.75" style="13" bestFit="1" customWidth="1"/>
    <col min="4" max="4" width="14" style="13" bestFit="1" customWidth="1"/>
    <col min="5" max="6" width="13.625" style="13" bestFit="1" customWidth="1"/>
    <col min="7" max="16384" width="9" style="13"/>
  </cols>
  <sheetData>
    <row r="1" spans="1:12" ht="20.100000000000001" customHeight="1" thickTop="1" thickBot="1" x14ac:dyDescent="0.25">
      <c r="A1" s="9" t="s">
        <v>62</v>
      </c>
      <c r="B1" s="55" t="s">
        <v>59</v>
      </c>
      <c r="C1" s="26">
        <v>44196</v>
      </c>
      <c r="D1" s="26">
        <v>43830</v>
      </c>
      <c r="E1" s="26">
        <v>43465</v>
      </c>
      <c r="F1" s="39">
        <v>43100</v>
      </c>
      <c r="G1" s="50" t="s">
        <v>149</v>
      </c>
      <c r="H1" s="76"/>
      <c r="I1" s="76"/>
      <c r="J1" s="76"/>
      <c r="K1" s="76"/>
      <c r="L1" s="76"/>
    </row>
    <row r="2" spans="1:12" ht="20.100000000000001" customHeight="1" thickTop="1" x14ac:dyDescent="0.2">
      <c r="A2" s="10" t="s">
        <v>47</v>
      </c>
      <c r="B2" s="97">
        <v>8024000</v>
      </c>
      <c r="C2" s="34">
        <v>5943000</v>
      </c>
      <c r="D2" s="34">
        <v>2405000</v>
      </c>
      <c r="E2" s="34">
        <v>2097802</v>
      </c>
      <c r="F2" s="40">
        <v>-60654</v>
      </c>
      <c r="G2" s="1"/>
    </row>
    <row r="3" spans="1:12" ht="20.100000000000001" customHeight="1" x14ac:dyDescent="0.2">
      <c r="A3" s="11" t="s">
        <v>48</v>
      </c>
      <c r="B3" s="97">
        <v>-5234000</v>
      </c>
      <c r="C3" s="34">
        <v>-3132000</v>
      </c>
      <c r="D3" s="34">
        <v>-1436000</v>
      </c>
      <c r="E3" s="34">
        <v>-2337428</v>
      </c>
      <c r="F3" s="40">
        <v>-4418967</v>
      </c>
      <c r="G3" s="1"/>
    </row>
    <row r="4" spans="1:12" ht="20.100000000000001" customHeight="1" x14ac:dyDescent="0.2">
      <c r="A4" s="11" t="s">
        <v>49</v>
      </c>
      <c r="B4" s="97">
        <v>6249000</v>
      </c>
      <c r="C4" s="34">
        <v>9973000</v>
      </c>
      <c r="D4" s="34">
        <v>1529000</v>
      </c>
      <c r="E4" s="34">
        <v>573755</v>
      </c>
      <c r="F4" s="40">
        <v>4414864</v>
      </c>
      <c r="G4" s="1"/>
    </row>
    <row r="5" spans="1:12" ht="20.100000000000001" customHeight="1" x14ac:dyDescent="0.2">
      <c r="A5" s="11" t="s">
        <v>50</v>
      </c>
      <c r="B5" s="97">
        <v>17586000</v>
      </c>
      <c r="C5" s="34">
        <v>19901000</v>
      </c>
      <c r="D5" s="34">
        <v>6783000</v>
      </c>
      <c r="E5" s="34">
        <v>4276388</v>
      </c>
      <c r="F5" s="40">
        <v>3367914</v>
      </c>
      <c r="G5" s="1"/>
    </row>
    <row r="6" spans="1:12" ht="20.100000000000001" customHeight="1" x14ac:dyDescent="0.2">
      <c r="A6" s="11" t="s">
        <v>51</v>
      </c>
      <c r="B6" s="97" t="s">
        <v>32</v>
      </c>
      <c r="C6" s="34">
        <v>115000</v>
      </c>
      <c r="D6" s="34">
        <v>54000</v>
      </c>
      <c r="E6" s="34">
        <v>35409</v>
      </c>
      <c r="F6" s="40">
        <v>65695</v>
      </c>
      <c r="G6" s="1"/>
    </row>
    <row r="7" spans="1:12" ht="20.100000000000001" customHeight="1" x14ac:dyDescent="0.2">
      <c r="A7" s="11" t="s">
        <v>52</v>
      </c>
      <c r="B7" s="97" t="s">
        <v>32</v>
      </c>
      <c r="C7" s="34">
        <v>444000</v>
      </c>
      <c r="D7" s="34">
        <v>455000</v>
      </c>
      <c r="E7" s="34">
        <v>380836</v>
      </c>
      <c r="F7" s="40">
        <v>182571</v>
      </c>
      <c r="G7" s="1"/>
    </row>
    <row r="8" spans="1:12" ht="20.100000000000001" customHeight="1" x14ac:dyDescent="0.2">
      <c r="A8" s="11" t="s">
        <v>53</v>
      </c>
      <c r="B8" s="97">
        <v>-5621000</v>
      </c>
      <c r="C8" s="34">
        <v>-3242000</v>
      </c>
      <c r="D8" s="34">
        <v>-1437000</v>
      </c>
      <c r="E8" s="34">
        <v>-2319516</v>
      </c>
      <c r="F8" s="40">
        <v>-4081354</v>
      </c>
      <c r="G8" s="1"/>
    </row>
    <row r="9" spans="1:12" ht="20.100000000000001" customHeight="1" x14ac:dyDescent="0.2">
      <c r="A9" s="11" t="s">
        <v>54</v>
      </c>
      <c r="B9" s="97">
        <v>9960000</v>
      </c>
      <c r="C9" s="34">
        <v>12269000</v>
      </c>
      <c r="D9" s="34">
        <v>848000</v>
      </c>
      <c r="E9" s="34">
        <v>0</v>
      </c>
      <c r="F9" s="40">
        <v>400175</v>
      </c>
      <c r="G9" s="1"/>
    </row>
    <row r="10" spans="1:12" ht="20.100000000000001" customHeight="1" x14ac:dyDescent="0.2">
      <c r="A10" s="11" t="s">
        <v>55</v>
      </c>
      <c r="B10" s="97">
        <v>9894000</v>
      </c>
      <c r="C10" s="34">
        <v>9713000</v>
      </c>
      <c r="D10" s="34">
        <v>10669000</v>
      </c>
      <c r="E10" s="34">
        <v>6176173</v>
      </c>
      <c r="F10" s="40">
        <v>7649376</v>
      </c>
      <c r="G10" s="1"/>
    </row>
    <row r="11" spans="1:12" ht="20.100000000000001" customHeight="1" x14ac:dyDescent="0.2">
      <c r="A11" s="11" t="s">
        <v>56</v>
      </c>
      <c r="B11" s="97">
        <v>-13831000</v>
      </c>
      <c r="C11" s="34">
        <v>-12201000</v>
      </c>
      <c r="D11" s="34">
        <v>-9871000</v>
      </c>
      <c r="E11" s="34">
        <v>-6087029</v>
      </c>
      <c r="F11" s="40">
        <v>-4263788</v>
      </c>
      <c r="G11" s="1"/>
    </row>
    <row r="12" spans="1:12" ht="20.100000000000001" customHeight="1" thickBot="1" x14ac:dyDescent="0.25">
      <c r="A12" s="12" t="s">
        <v>57</v>
      </c>
      <c r="B12" s="98">
        <v>2403000</v>
      </c>
      <c r="C12" s="36">
        <v>2701000</v>
      </c>
      <c r="D12" s="36">
        <v>968000</v>
      </c>
      <c r="E12" s="36">
        <v>-221714</v>
      </c>
      <c r="F12" s="41">
        <v>-4142008</v>
      </c>
      <c r="G12" s="2"/>
    </row>
    <row r="13" spans="1:12" ht="15" thickTop="1" x14ac:dyDescent="0.2">
      <c r="A13" s="144" t="s">
        <v>155</v>
      </c>
      <c r="B13" s="81"/>
      <c r="C13" s="81"/>
      <c r="D13" s="81"/>
      <c r="E13" s="81"/>
      <c r="F13" s="81"/>
      <c r="G13" s="81"/>
    </row>
    <row r="16" spans="1:12" ht="15" thickBot="1" x14ac:dyDescent="0.25"/>
    <row r="17" spans="1:7" ht="21.75" thickTop="1" thickBot="1" x14ac:dyDescent="0.25">
      <c r="A17" s="9" t="s">
        <v>156</v>
      </c>
      <c r="B17" s="55" t="s">
        <v>59</v>
      </c>
      <c r="C17" s="26">
        <v>44196</v>
      </c>
      <c r="D17" s="26">
        <v>43830</v>
      </c>
      <c r="E17" s="26">
        <v>43465</v>
      </c>
      <c r="F17" s="39">
        <v>43100</v>
      </c>
      <c r="G17" s="50" t="s">
        <v>149</v>
      </c>
    </row>
    <row r="18" spans="1:7" ht="15.75" thickTop="1" x14ac:dyDescent="0.2">
      <c r="A18" s="10" t="s">
        <v>47</v>
      </c>
      <c r="B18" s="99">
        <f>B2/'Income Statement'!B$2</f>
        <v>0.22326099053978854</v>
      </c>
      <c r="C18" s="99">
        <f>C2/'Income Statement'!C$2</f>
        <v>0.18845129375951294</v>
      </c>
      <c r="D18" s="99">
        <f>D2/'Income Statement'!D$2</f>
        <v>9.7851737326063962E-2</v>
      </c>
      <c r="E18" s="99">
        <f>E2/'Income Statement'!E$2</f>
        <v>9.7748278433501687E-2</v>
      </c>
      <c r="F18" s="100">
        <f>F2/'Income Statement'!F$2</f>
        <v>-5.1582009007589327E-3</v>
      </c>
      <c r="G18" s="15"/>
    </row>
    <row r="19" spans="1:7" ht="15" x14ac:dyDescent="0.2">
      <c r="A19" s="11" t="s">
        <v>48</v>
      </c>
      <c r="B19" s="99">
        <f>B3/'Income Statement'!B$2</f>
        <v>-0.14563160823594881</v>
      </c>
      <c r="C19" s="99">
        <f>C3/'Income Statement'!C$2</f>
        <v>-9.9315068493150679E-2</v>
      </c>
      <c r="D19" s="99">
        <f>D3/'Income Statement'!D$2</f>
        <v>-5.8426234844169582E-2</v>
      </c>
      <c r="E19" s="99">
        <f>E3/'Income Statement'!E$2</f>
        <v>-0.10891378831856534</v>
      </c>
      <c r="F19" s="100">
        <f>F3/'Income Statement'!F$2</f>
        <v>-0.37580241302839051</v>
      </c>
      <c r="G19" s="15"/>
    </row>
    <row r="20" spans="1:7" ht="15" x14ac:dyDescent="0.2">
      <c r="A20" s="11" t="s">
        <v>49</v>
      </c>
      <c r="B20" s="99">
        <f>B4/'Income Statement'!B$2</f>
        <v>0.17387312186978296</v>
      </c>
      <c r="C20" s="99">
        <f>C4/'Income Statement'!C$2</f>
        <v>0.31624175545408423</v>
      </c>
      <c r="D20" s="99">
        <f>D4/'Income Statement'!D$2</f>
        <v>6.2210106599397838E-2</v>
      </c>
      <c r="E20" s="99">
        <f>E4/'Income Statement'!E$2</f>
        <v>2.6734440854100514E-2</v>
      </c>
      <c r="F20" s="100">
        <f>F4/'Income Statement'!F$2</f>
        <v>0.3754534814114186</v>
      </c>
      <c r="G20" s="15"/>
    </row>
    <row r="21" spans="1:7" ht="15" x14ac:dyDescent="0.2">
      <c r="A21" s="11" t="s">
        <v>50</v>
      </c>
      <c r="B21" s="99">
        <f>B5/'Income Statement'!B$2</f>
        <v>0.48931552587646077</v>
      </c>
      <c r="C21" s="99">
        <f>C5/'Income Statement'!C$2</f>
        <v>0.63105657026889905</v>
      </c>
      <c r="D21" s="99">
        <f>D5/'Income Statement'!D$2</f>
        <v>0.27597851737326062</v>
      </c>
      <c r="E21" s="99">
        <f>E5/'Income Statement'!E$2</f>
        <v>0.19926073333597996</v>
      </c>
      <c r="F21" s="100">
        <f>F5/'Income Statement'!F$2</f>
        <v>0.28641766459720086</v>
      </c>
      <c r="G21" s="15"/>
    </row>
    <row r="22" spans="1:7" ht="15" x14ac:dyDescent="0.2">
      <c r="A22" s="11" t="s">
        <v>51</v>
      </c>
      <c r="B22" s="99" t="e">
        <f>B6/'Income Statement'!B$2</f>
        <v>#VALUE!</v>
      </c>
      <c r="C22" s="99">
        <f>C6/'Income Statement'!C$2</f>
        <v>3.6466260781329272E-3</v>
      </c>
      <c r="D22" s="99">
        <f>D6/'Income Statement'!D$2</f>
        <v>2.1970868256164051E-3</v>
      </c>
      <c r="E22" s="99">
        <f>E6/'Income Statement'!E$2</f>
        <v>1.6499025127499456E-3</v>
      </c>
      <c r="F22" s="100">
        <f>F6/'Income Statement'!F$2</f>
        <v>5.5869028947036978E-3</v>
      </c>
      <c r="G22" s="15"/>
    </row>
    <row r="23" spans="1:7" ht="15" x14ac:dyDescent="0.2">
      <c r="A23" s="11" t="s">
        <v>52</v>
      </c>
      <c r="B23" s="99" t="e">
        <f>B7/'Income Statement'!B$2</f>
        <v>#VALUE!</v>
      </c>
      <c r="C23" s="99">
        <f>C7/'Income Statement'!C$2</f>
        <v>1.4079147640791476E-2</v>
      </c>
      <c r="D23" s="99">
        <f>D7/'Income Statement'!D$2</f>
        <v>1.851249084547156E-2</v>
      </c>
      <c r="E23" s="99">
        <f>E7/'Income Statement'!E$2</f>
        <v>1.7745270223548767E-2</v>
      </c>
      <c r="F23" s="100">
        <f>F7/'Income Statement'!F$2</f>
        <v>1.5526393917177087E-2</v>
      </c>
      <c r="G23" s="15"/>
    </row>
    <row r="24" spans="1:7" ht="15" x14ac:dyDescent="0.2">
      <c r="A24" s="11" t="s">
        <v>53</v>
      </c>
      <c r="B24" s="99">
        <f>B8/'Income Statement'!B$2</f>
        <v>-0.15639955481357817</v>
      </c>
      <c r="C24" s="99">
        <f>C8/'Income Statement'!C$2</f>
        <v>-0.10280314561136479</v>
      </c>
      <c r="D24" s="99">
        <f>D8/'Income Statement'!D$2</f>
        <v>-5.8466921637236553E-2</v>
      </c>
      <c r="E24" s="99">
        <f>E8/'Income Statement'!E$2</f>
        <v>-0.10807916848156408</v>
      </c>
      <c r="F24" s="100">
        <f>F8/'Income Statement'!F$2</f>
        <v>-0.34709077520223025</v>
      </c>
      <c r="G24" s="15"/>
    </row>
    <row r="25" spans="1:7" ht="15" x14ac:dyDescent="0.2">
      <c r="A25" s="11" t="s">
        <v>54</v>
      </c>
      <c r="B25" s="99">
        <f>B9/'Income Statement'!B$2</f>
        <v>0.27712854757929883</v>
      </c>
      <c r="C25" s="99">
        <f>C9/'Income Statement'!C$2</f>
        <v>0.38904743784880769</v>
      </c>
      <c r="D25" s="99">
        <f>D9/'Income Statement'!D$2</f>
        <v>3.4502400520790955E-2</v>
      </c>
      <c r="E25" s="99">
        <f>E9/'Income Statement'!E$2</f>
        <v>0</v>
      </c>
      <c r="F25" s="100">
        <f>F9/'Income Statement'!F$2</f>
        <v>3.4032100858330958E-2</v>
      </c>
      <c r="G25" s="15"/>
    </row>
    <row r="26" spans="1:7" ht="15" x14ac:dyDescent="0.2">
      <c r="A26" s="11" t="s">
        <v>55</v>
      </c>
      <c r="B26" s="99">
        <f>B10/'Income Statement'!B$2</f>
        <v>0.27529215358931552</v>
      </c>
      <c r="C26" s="99">
        <f>C10/'Income Statement'!C$2</f>
        <v>0.30799720953830545</v>
      </c>
      <c r="D26" s="99">
        <f>D10/'Income Statement'!D$2</f>
        <v>0.43408739523150786</v>
      </c>
      <c r="E26" s="99">
        <f>E10/'Income Statement'!E$2</f>
        <v>0.28778229692672397</v>
      </c>
      <c r="F26" s="100">
        <f>F10/'Income Statement'!F$2</f>
        <v>0.65052623361103568</v>
      </c>
      <c r="G26" s="15"/>
    </row>
    <row r="27" spans="1:7" ht="15" x14ac:dyDescent="0.2">
      <c r="A27" s="11" t="s">
        <v>56</v>
      </c>
      <c r="B27" s="99">
        <f>B11/'Income Statement'!B$2</f>
        <v>-0.38483583750695605</v>
      </c>
      <c r="C27" s="99">
        <f>C11/'Income Statement'!C$2</f>
        <v>-0.38689117199391171</v>
      </c>
      <c r="D27" s="99">
        <f>D11/'Income Statement'!D$2</f>
        <v>-0.40161933436406544</v>
      </c>
      <c r="E27" s="99">
        <f>E11/'Income Statement'!E$2</f>
        <v>-0.28362858149853959</v>
      </c>
      <c r="F27" s="100">
        <f>F11/'Income Statement'!F$2</f>
        <v>-0.36260551822213088</v>
      </c>
      <c r="G27" s="15"/>
    </row>
    <row r="28" spans="1:7" ht="15.75" thickBot="1" x14ac:dyDescent="0.25">
      <c r="A28" s="12" t="s">
        <v>57</v>
      </c>
      <c r="B28" s="101">
        <f>B12/'Income Statement'!B$2</f>
        <v>6.6861435726210353E-2</v>
      </c>
      <c r="C28" s="102">
        <f>C12/'Income Statement'!C$2</f>
        <v>8.5648148148148154E-2</v>
      </c>
      <c r="D28" s="102">
        <f>D12/'Income Statement'!D$2</f>
        <v>3.9384815688827408E-2</v>
      </c>
      <c r="E28" s="102">
        <f>E12/'Income Statement'!E$2</f>
        <v>-1.0330890048062398E-2</v>
      </c>
      <c r="F28" s="102">
        <f>F12/'Income Statement'!F$2</f>
        <v>-0.35224897610298916</v>
      </c>
      <c r="G28" s="17"/>
    </row>
    <row r="29" spans="1:7" ht="15" thickTop="1" x14ac:dyDescent="0.2">
      <c r="G29" s="111"/>
    </row>
    <row r="30" spans="1:7" x14ac:dyDescent="0.2">
      <c r="A30" s="13" t="s">
        <v>158</v>
      </c>
      <c r="B30" s="80">
        <f>'Income Statement'!B2</f>
        <v>35940000</v>
      </c>
      <c r="C30" s="80">
        <f>'Income Statement'!C2</f>
        <v>31536000</v>
      </c>
      <c r="D30" s="80">
        <f>'Income Statement'!D2</f>
        <v>24578000</v>
      </c>
      <c r="E30" s="80">
        <f>'Income Statement'!E2</f>
        <v>21461268</v>
      </c>
      <c r="F30" s="80">
        <f>'Income Statement'!F2</f>
        <v>11758751</v>
      </c>
      <c r="G30" s="112"/>
    </row>
  </sheetData>
  <phoneticPr fontId="1" type="noConversion"/>
  <pageMargins left="0.75" right="0.75" top="1" bottom="1" header="0.5" footer="0.5"/>
  <legacyDrawing r:id="rId1"/>
  <extLst>
    <ext xmlns:x14="http://schemas.microsoft.com/office/spreadsheetml/2009/9/main" uri="{05C60535-1F16-4fd2-B633-F4F36F0B64E0}">
      <x14:sparklineGroups xmlns:xm="http://schemas.microsoft.com/office/excel/2006/main">
        <x14:sparklineGroup displayEmptyCellsAs="gap" xr2:uid="{D7E6DB2F-EA04-4070-AEC7-59E924780112}">
          <x14:colorSeries rgb="FF376092"/>
          <x14:colorNegative rgb="FFD00000"/>
          <x14:colorAxis rgb="FF000000"/>
          <x14:colorMarkers rgb="FFD00000"/>
          <x14:colorFirst rgb="FFD00000"/>
          <x14:colorLast rgb="FFD00000"/>
          <x14:colorHigh rgb="FFD00000"/>
          <x14:colorLow rgb="FFD00000"/>
          <x14:sparklines>
            <x14:sparkline>
              <xm:f>'Cash Flow'!C18:F18</xm:f>
              <xm:sqref>G18</xm:sqref>
            </x14:sparkline>
            <x14:sparkline>
              <xm:f>'Cash Flow'!C19:F19</xm:f>
              <xm:sqref>G19</xm:sqref>
            </x14:sparkline>
            <x14:sparkline>
              <xm:f>'Cash Flow'!C20:F20</xm:f>
              <xm:sqref>G20</xm:sqref>
            </x14:sparkline>
            <x14:sparkline>
              <xm:f>'Cash Flow'!C21:F21</xm:f>
              <xm:sqref>G21</xm:sqref>
            </x14:sparkline>
            <x14:sparkline>
              <xm:f>'Cash Flow'!C22:F22</xm:f>
              <xm:sqref>G22</xm:sqref>
            </x14:sparkline>
            <x14:sparkline>
              <xm:f>'Cash Flow'!C23:F23</xm:f>
              <xm:sqref>G23</xm:sqref>
            </x14:sparkline>
            <x14:sparkline>
              <xm:f>'Cash Flow'!C24:F24</xm:f>
              <xm:sqref>G24</xm:sqref>
            </x14:sparkline>
            <x14:sparkline>
              <xm:f>'Cash Flow'!C25:F25</xm:f>
              <xm:sqref>G25</xm:sqref>
            </x14:sparkline>
            <x14:sparkline>
              <xm:f>'Cash Flow'!C26:F26</xm:f>
              <xm:sqref>G26</xm:sqref>
            </x14:sparkline>
            <x14:sparkline>
              <xm:f>'Cash Flow'!C27:F27</xm:f>
              <xm:sqref>G27</xm:sqref>
            </x14:sparkline>
            <x14:sparkline>
              <xm:f>'Cash Flow'!C28:F28</xm:f>
              <xm:sqref>G28</xm:sqref>
            </x14:sparkline>
            <x14:sparkline>
              <xm:f>'Cash Flow'!C29:F29</xm:f>
              <xm:sqref>G29</xm:sqref>
            </x14:sparkline>
            <x14:sparkline>
              <xm:f>'Cash Flow'!C30:F30</xm:f>
              <xm:sqref>G30</xm:sqref>
            </x14:sparkline>
          </x14:sparklines>
        </x14:sparklineGroup>
        <x14:sparklineGroup displayEmptyCellsAs="gap" xr2:uid="{12C368C8-DEBC-437D-BE8F-DE31C9691216}">
          <x14:colorSeries rgb="FF376092"/>
          <x14:colorNegative rgb="FFD00000"/>
          <x14:colorAxis rgb="FF000000"/>
          <x14:colorMarkers rgb="FFD00000"/>
          <x14:colorFirst rgb="FFD00000"/>
          <x14:colorLast rgb="FFD00000"/>
          <x14:colorHigh rgb="FFD00000"/>
          <x14:colorLow rgb="FFD00000"/>
          <x14:sparklines>
            <x14:sparkline>
              <xm:f>'Cash Flow'!C2:F2</xm:f>
              <xm:sqref>G2</xm:sqref>
            </x14:sparkline>
            <x14:sparkline>
              <xm:f>'Cash Flow'!C3:F3</xm:f>
              <xm:sqref>G3</xm:sqref>
            </x14:sparkline>
            <x14:sparkline>
              <xm:f>'Cash Flow'!C4:F4</xm:f>
              <xm:sqref>G4</xm:sqref>
            </x14:sparkline>
            <x14:sparkline>
              <xm:f>'Cash Flow'!C5:F5</xm:f>
              <xm:sqref>G5</xm:sqref>
            </x14:sparkline>
            <x14:sparkline>
              <xm:f>'Cash Flow'!C6:F6</xm:f>
              <xm:sqref>G6</xm:sqref>
            </x14:sparkline>
            <x14:sparkline>
              <xm:f>'Cash Flow'!C7:F7</xm:f>
              <xm:sqref>G7</xm:sqref>
            </x14:sparkline>
            <x14:sparkline>
              <xm:f>'Cash Flow'!C8:F8</xm:f>
              <xm:sqref>G8</xm:sqref>
            </x14:sparkline>
            <x14:sparkline>
              <xm:f>'Cash Flow'!C9:F9</xm:f>
              <xm:sqref>G9</xm:sqref>
            </x14:sparkline>
            <x14:sparkline>
              <xm:f>'Cash Flow'!C10:F10</xm:f>
              <xm:sqref>G10</xm:sqref>
            </x14:sparkline>
            <x14:sparkline>
              <xm:f>'Cash Flow'!C11:F11</xm:f>
              <xm:sqref>G11</xm:sqref>
            </x14:sparkline>
            <x14:sparkline>
              <xm:f>'Cash Flow'!C12:F12</xm:f>
              <xm:sqref>G12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6A83-2D01-45D1-92F7-3F7918A7A07F}">
  <dimension ref="A1:G64"/>
  <sheetViews>
    <sheetView topLeftCell="A13" workbookViewId="0">
      <selection activeCell="A30" sqref="A30"/>
    </sheetView>
  </sheetViews>
  <sheetFormatPr defaultRowHeight="14.25" x14ac:dyDescent="0.2"/>
  <cols>
    <col min="1" max="1" width="94.5" style="13" bestFit="1" customWidth="1"/>
    <col min="2" max="3" width="14.75" style="13" bestFit="1" customWidth="1"/>
    <col min="4" max="6" width="13.625" style="13" bestFit="1" customWidth="1"/>
    <col min="7" max="16384" width="9" style="13"/>
  </cols>
  <sheetData>
    <row r="1" spans="1:7" ht="20.100000000000001" customHeight="1" thickTop="1" thickBot="1" x14ac:dyDescent="0.25">
      <c r="A1" s="3" t="s">
        <v>143</v>
      </c>
      <c r="B1" s="51" t="s">
        <v>58</v>
      </c>
      <c r="C1" s="29">
        <v>44196</v>
      </c>
      <c r="D1" s="29">
        <v>43830</v>
      </c>
      <c r="E1" s="29">
        <v>43465</v>
      </c>
      <c r="F1" s="68">
        <v>43100</v>
      </c>
      <c r="G1" s="50" t="s">
        <v>149</v>
      </c>
    </row>
    <row r="2" spans="1:7" ht="20.100000000000001" customHeight="1" thickTop="1" x14ac:dyDescent="0.2">
      <c r="A2" s="23" t="s">
        <v>121</v>
      </c>
      <c r="B2" s="73"/>
      <c r="C2" s="34"/>
      <c r="D2" s="34"/>
      <c r="E2" s="34"/>
      <c r="F2" s="40"/>
      <c r="G2" s="15"/>
    </row>
    <row r="3" spans="1:7" ht="20.100000000000001" customHeight="1" thickBot="1" x14ac:dyDescent="0.25">
      <c r="A3" s="46" t="s">
        <v>117</v>
      </c>
      <c r="B3" s="53">
        <v>1112000</v>
      </c>
      <c r="C3" s="31">
        <v>690000</v>
      </c>
      <c r="D3" s="31">
        <v>-862000</v>
      </c>
      <c r="E3" s="31">
        <v>-976091</v>
      </c>
      <c r="F3" s="70">
        <v>-1961400</v>
      </c>
      <c r="G3" s="15"/>
    </row>
    <row r="4" spans="1:7" ht="20.100000000000001" customHeight="1" thickBot="1" x14ac:dyDescent="0.25">
      <c r="A4" s="46" t="s">
        <v>122</v>
      </c>
      <c r="B4" s="53">
        <v>2390000</v>
      </c>
      <c r="C4" s="31">
        <v>2322000</v>
      </c>
      <c r="D4" s="31">
        <v>2154000</v>
      </c>
      <c r="E4" s="31">
        <v>1901050</v>
      </c>
      <c r="F4" s="70">
        <v>1636003</v>
      </c>
      <c r="G4" s="15"/>
    </row>
    <row r="5" spans="1:7" ht="20.100000000000001" customHeight="1" thickBot="1" x14ac:dyDescent="0.25">
      <c r="A5" s="46" t="s">
        <v>123</v>
      </c>
      <c r="B5" s="53">
        <v>2137000</v>
      </c>
      <c r="C5" s="31">
        <v>1734000</v>
      </c>
      <c r="D5" s="31">
        <v>898000</v>
      </c>
      <c r="E5" s="31">
        <v>749024</v>
      </c>
      <c r="F5" s="70">
        <v>466760</v>
      </c>
      <c r="G5" s="15"/>
    </row>
    <row r="6" spans="1:7" ht="20.100000000000001" customHeight="1" thickBot="1" x14ac:dyDescent="0.25">
      <c r="A6" s="46" t="s">
        <v>124</v>
      </c>
      <c r="B6" s="53">
        <v>1619000</v>
      </c>
      <c r="C6" s="31">
        <v>184000</v>
      </c>
      <c r="D6" s="31">
        <v>-349000</v>
      </c>
      <c r="E6" s="31">
        <v>57951</v>
      </c>
      <c r="F6" s="70">
        <v>-496603</v>
      </c>
      <c r="G6" s="15"/>
    </row>
    <row r="7" spans="1:7" ht="20.100000000000001" customHeight="1" thickBot="1" x14ac:dyDescent="0.25">
      <c r="A7" s="46" t="s">
        <v>125</v>
      </c>
      <c r="B7" s="53">
        <v>-662000</v>
      </c>
      <c r="C7" s="31">
        <v>-652000</v>
      </c>
      <c r="D7" s="31">
        <v>-367000</v>
      </c>
      <c r="E7" s="31">
        <v>-496732</v>
      </c>
      <c r="F7" s="70">
        <v>-24635</v>
      </c>
      <c r="G7" s="15"/>
    </row>
    <row r="8" spans="1:7" ht="20.100000000000001" customHeight="1" thickBot="1" x14ac:dyDescent="0.25">
      <c r="A8" s="46" t="s">
        <v>76</v>
      </c>
      <c r="B8" s="53">
        <v>453000</v>
      </c>
      <c r="C8" s="31">
        <v>-422000</v>
      </c>
      <c r="D8" s="31">
        <v>-429000</v>
      </c>
      <c r="E8" s="31">
        <v>-1023264</v>
      </c>
      <c r="F8" s="70">
        <v>-178850</v>
      </c>
      <c r="G8" s="15"/>
    </row>
    <row r="9" spans="1:7" ht="20.100000000000001" customHeight="1" thickBot="1" x14ac:dyDescent="0.25">
      <c r="A9" s="46" t="s">
        <v>126</v>
      </c>
      <c r="B9" s="53">
        <v>2403000</v>
      </c>
      <c r="C9" s="31">
        <v>2701000</v>
      </c>
      <c r="D9" s="31">
        <v>968000</v>
      </c>
      <c r="E9" s="31">
        <v>-221714</v>
      </c>
      <c r="F9" s="70">
        <v>-4142008</v>
      </c>
      <c r="G9" s="15"/>
    </row>
    <row r="10" spans="1:7" ht="20.100000000000001" customHeight="1" thickBot="1" x14ac:dyDescent="0.25">
      <c r="A10" s="46" t="s">
        <v>127</v>
      </c>
      <c r="B10" s="53">
        <v>305000</v>
      </c>
      <c r="C10" s="31">
        <v>408000</v>
      </c>
      <c r="D10" s="31">
        <v>186000</v>
      </c>
      <c r="E10" s="31">
        <v>207237</v>
      </c>
      <c r="F10" s="70">
        <v>284020</v>
      </c>
      <c r="G10" s="15"/>
    </row>
    <row r="11" spans="1:7" ht="20.100000000000001" customHeight="1" thickBot="1" x14ac:dyDescent="0.25">
      <c r="A11" s="20" t="s">
        <v>128</v>
      </c>
      <c r="B11" s="52">
        <v>8024000</v>
      </c>
      <c r="C11" s="30">
        <v>5943000</v>
      </c>
      <c r="D11" s="30">
        <v>2405000</v>
      </c>
      <c r="E11" s="30">
        <v>2097802</v>
      </c>
      <c r="F11" s="69">
        <v>-60654</v>
      </c>
      <c r="G11" s="15"/>
    </row>
    <row r="12" spans="1:7" ht="20.100000000000001" customHeight="1" x14ac:dyDescent="0.2">
      <c r="A12" s="23" t="s">
        <v>129</v>
      </c>
      <c r="B12" s="73"/>
      <c r="C12" s="34"/>
      <c r="D12" s="34"/>
      <c r="E12" s="34"/>
      <c r="F12" s="40"/>
      <c r="G12" s="15"/>
    </row>
    <row r="13" spans="1:7" ht="20.100000000000001" customHeight="1" thickBot="1" x14ac:dyDescent="0.25">
      <c r="A13" s="46" t="s">
        <v>130</v>
      </c>
      <c r="B13" s="53">
        <v>-5621000</v>
      </c>
      <c r="C13" s="31">
        <v>-3242000</v>
      </c>
      <c r="D13" s="31">
        <v>-1437000</v>
      </c>
      <c r="E13" s="31">
        <v>-2319516</v>
      </c>
      <c r="F13" s="70">
        <v>-4081354</v>
      </c>
      <c r="G13" s="15"/>
    </row>
    <row r="14" spans="1:7" ht="20.100000000000001" customHeight="1" thickBot="1" x14ac:dyDescent="0.25">
      <c r="A14" s="46" t="s">
        <v>131</v>
      </c>
      <c r="B14" s="53" t="s">
        <v>32</v>
      </c>
      <c r="C14" s="31">
        <v>-13000</v>
      </c>
      <c r="D14" s="31">
        <v>-45000</v>
      </c>
      <c r="E14" s="31">
        <v>-17912</v>
      </c>
      <c r="F14" s="70">
        <v>-114523</v>
      </c>
      <c r="G14" s="15"/>
    </row>
    <row r="15" spans="1:7" ht="20.100000000000001" customHeight="1" thickBot="1" x14ac:dyDescent="0.25">
      <c r="A15" s="46" t="s">
        <v>132</v>
      </c>
      <c r="B15" s="53" t="s">
        <v>32</v>
      </c>
      <c r="C15" s="31" t="s">
        <v>32</v>
      </c>
      <c r="D15" s="31" t="s">
        <v>32</v>
      </c>
      <c r="E15" s="31">
        <v>0</v>
      </c>
      <c r="F15" s="70">
        <v>0</v>
      </c>
      <c r="G15" s="15"/>
    </row>
    <row r="16" spans="1:7" ht="20.100000000000001" customHeight="1" thickBot="1" x14ac:dyDescent="0.25">
      <c r="A16" s="46" t="s">
        <v>133</v>
      </c>
      <c r="B16" s="53">
        <v>128000</v>
      </c>
      <c r="C16" s="31">
        <v>123000</v>
      </c>
      <c r="D16" s="31">
        <v>46000</v>
      </c>
      <c r="E16" s="31" t="s">
        <v>32</v>
      </c>
      <c r="F16" s="70">
        <v>-223090</v>
      </c>
      <c r="G16" s="15"/>
    </row>
    <row r="17" spans="1:7" ht="20.100000000000001" customHeight="1" thickBot="1" x14ac:dyDescent="0.25">
      <c r="A17" s="20" t="s">
        <v>134</v>
      </c>
      <c r="B17" s="52">
        <v>-5234000</v>
      </c>
      <c r="C17" s="30">
        <v>-3132000</v>
      </c>
      <c r="D17" s="30">
        <v>-1436000</v>
      </c>
      <c r="E17" s="30">
        <v>-2337428</v>
      </c>
      <c r="F17" s="69">
        <v>-4418967</v>
      </c>
      <c r="G17" s="15"/>
    </row>
    <row r="18" spans="1:7" ht="20.100000000000001" customHeight="1" x14ac:dyDescent="0.2">
      <c r="A18" s="23" t="s">
        <v>135</v>
      </c>
      <c r="B18" s="73"/>
      <c r="C18" s="34"/>
      <c r="D18" s="34"/>
      <c r="E18" s="34"/>
      <c r="F18" s="40"/>
      <c r="G18" s="15"/>
    </row>
    <row r="19" spans="1:7" ht="20.100000000000001" customHeight="1" thickBot="1" x14ac:dyDescent="0.25">
      <c r="A19" s="46" t="s">
        <v>136</v>
      </c>
      <c r="B19" s="53">
        <v>-13831000</v>
      </c>
      <c r="C19" s="31">
        <v>-12201000</v>
      </c>
      <c r="D19" s="31">
        <v>-9871000</v>
      </c>
      <c r="E19" s="31">
        <v>-6087029</v>
      </c>
      <c r="F19" s="70">
        <v>-4263788</v>
      </c>
      <c r="G19" s="15"/>
    </row>
    <row r="20" spans="1:7" ht="20.100000000000001" customHeight="1" thickBot="1" x14ac:dyDescent="0.25">
      <c r="A20" s="46" t="s">
        <v>137</v>
      </c>
      <c r="B20" s="53">
        <v>9960000</v>
      </c>
      <c r="C20" s="31">
        <v>12269000</v>
      </c>
      <c r="D20" s="31">
        <v>848000</v>
      </c>
      <c r="E20" s="31">
        <v>0</v>
      </c>
      <c r="F20" s="70">
        <v>400175</v>
      </c>
      <c r="G20" s="15"/>
    </row>
    <row r="21" spans="1:7" ht="20.100000000000001" customHeight="1" thickBot="1" x14ac:dyDescent="0.25">
      <c r="A21" s="46" t="s">
        <v>138</v>
      </c>
      <c r="B21" s="53">
        <v>-214000</v>
      </c>
      <c r="C21" s="31">
        <v>-225000</v>
      </c>
      <c r="D21" s="31">
        <v>-554000</v>
      </c>
      <c r="E21" s="31">
        <v>188900</v>
      </c>
      <c r="F21" s="70">
        <v>547487</v>
      </c>
      <c r="G21" s="15"/>
    </row>
    <row r="22" spans="1:7" ht="20.100000000000001" customHeight="1" thickBot="1" x14ac:dyDescent="0.25">
      <c r="A22" s="20" t="s">
        <v>139</v>
      </c>
      <c r="B22" s="52">
        <v>6249000</v>
      </c>
      <c r="C22" s="30">
        <v>9973000</v>
      </c>
      <c r="D22" s="30">
        <v>1529000</v>
      </c>
      <c r="E22" s="30">
        <v>573755</v>
      </c>
      <c r="F22" s="69">
        <v>4414864</v>
      </c>
      <c r="G22" s="15"/>
    </row>
    <row r="23" spans="1:7" ht="20.100000000000001" customHeight="1" thickBot="1" x14ac:dyDescent="0.25">
      <c r="A23" s="19" t="s">
        <v>140</v>
      </c>
      <c r="B23" s="53">
        <v>9176000</v>
      </c>
      <c r="C23" s="31">
        <v>13118000</v>
      </c>
      <c r="D23" s="31">
        <v>2506000</v>
      </c>
      <c r="E23" s="31">
        <v>311429</v>
      </c>
      <c r="F23" s="70">
        <v>-25302</v>
      </c>
      <c r="G23" s="15"/>
    </row>
    <row r="24" spans="1:7" ht="20.100000000000001" customHeight="1" thickBot="1" x14ac:dyDescent="0.25">
      <c r="A24" s="19" t="s">
        <v>141</v>
      </c>
      <c r="B24" s="53">
        <v>8547000</v>
      </c>
      <c r="C24" s="31">
        <v>6783000</v>
      </c>
      <c r="D24" s="31">
        <v>4277000</v>
      </c>
      <c r="E24" s="31">
        <v>3964959</v>
      </c>
      <c r="F24" s="70">
        <v>3393216</v>
      </c>
      <c r="G24" s="15"/>
    </row>
    <row r="25" spans="1:7" ht="20.100000000000001" customHeight="1" thickBot="1" x14ac:dyDescent="0.25">
      <c r="A25" s="19" t="s">
        <v>142</v>
      </c>
      <c r="B25" s="53">
        <v>17586000</v>
      </c>
      <c r="C25" s="31">
        <v>19901000</v>
      </c>
      <c r="D25" s="31">
        <v>6783000</v>
      </c>
      <c r="E25" s="31">
        <v>4276388</v>
      </c>
      <c r="F25" s="70">
        <v>3367914</v>
      </c>
      <c r="G25" s="15"/>
    </row>
    <row r="26" spans="1:7" ht="20.100000000000001" customHeight="1" x14ac:dyDescent="0.2">
      <c r="A26" s="19" t="s">
        <v>57</v>
      </c>
      <c r="B26" s="73"/>
      <c r="C26" s="34"/>
      <c r="D26" s="34"/>
      <c r="E26" s="34"/>
      <c r="F26" s="40"/>
      <c r="G26" s="15"/>
    </row>
    <row r="27" spans="1:7" ht="20.100000000000001" customHeight="1" thickBot="1" x14ac:dyDescent="0.25">
      <c r="A27" s="48" t="s">
        <v>47</v>
      </c>
      <c r="B27" s="53">
        <v>8024000</v>
      </c>
      <c r="C27" s="31">
        <v>5943000</v>
      </c>
      <c r="D27" s="31">
        <v>2405000</v>
      </c>
      <c r="E27" s="31">
        <v>2097802</v>
      </c>
      <c r="F27" s="70">
        <v>-60654</v>
      </c>
      <c r="G27" s="15"/>
    </row>
    <row r="28" spans="1:7" ht="20.100000000000001" customHeight="1" thickBot="1" x14ac:dyDescent="0.25">
      <c r="A28" s="48" t="s">
        <v>53</v>
      </c>
      <c r="B28" s="53">
        <v>-5621000</v>
      </c>
      <c r="C28" s="31">
        <v>-3242000</v>
      </c>
      <c r="D28" s="31">
        <v>-1437000</v>
      </c>
      <c r="E28" s="31">
        <v>-2319516</v>
      </c>
      <c r="F28" s="70">
        <v>-4081354</v>
      </c>
      <c r="G28" s="15"/>
    </row>
    <row r="29" spans="1:7" ht="20.100000000000001" customHeight="1" thickBot="1" x14ac:dyDescent="0.25">
      <c r="A29" s="21" t="s">
        <v>57</v>
      </c>
      <c r="B29" s="103">
        <v>2403000</v>
      </c>
      <c r="C29" s="37">
        <v>2701000</v>
      </c>
      <c r="D29" s="37">
        <v>968000</v>
      </c>
      <c r="E29" s="37">
        <v>-221714</v>
      </c>
      <c r="F29" s="90">
        <v>-4142008</v>
      </c>
      <c r="G29" s="17"/>
    </row>
    <row r="30" spans="1:7" ht="15" thickTop="1" x14ac:dyDescent="0.2">
      <c r="A30" s="144" t="s">
        <v>155</v>
      </c>
    </row>
    <row r="33" spans="1:7" ht="15" thickBot="1" x14ac:dyDescent="0.25"/>
    <row r="34" spans="1:7" ht="21.75" thickTop="1" thickBot="1" x14ac:dyDescent="0.25">
      <c r="A34" s="3" t="s">
        <v>157</v>
      </c>
      <c r="B34" s="51" t="s">
        <v>58</v>
      </c>
      <c r="C34" s="29">
        <v>44196</v>
      </c>
      <c r="D34" s="29">
        <v>43830</v>
      </c>
      <c r="E34" s="29">
        <v>43465</v>
      </c>
      <c r="F34" s="68">
        <v>43100</v>
      </c>
      <c r="G34" s="50" t="s">
        <v>149</v>
      </c>
    </row>
    <row r="35" spans="1:7" ht="15" thickTop="1" x14ac:dyDescent="0.2">
      <c r="A35" s="23" t="s">
        <v>121</v>
      </c>
      <c r="B35" s="73"/>
      <c r="C35" s="34"/>
      <c r="D35" s="34"/>
      <c r="E35" s="34"/>
      <c r="F35" s="40"/>
      <c r="G35" s="15"/>
    </row>
    <row r="36" spans="1:7" ht="15" thickBot="1" x14ac:dyDescent="0.25">
      <c r="A36" s="46" t="s">
        <v>117</v>
      </c>
      <c r="B36" s="104">
        <f>B3/'Income Statement'!B$2</f>
        <v>3.094045631608236E-2</v>
      </c>
      <c r="C36" s="105">
        <f>C3/'Income Statement'!C$2</f>
        <v>2.1879756468797563E-2</v>
      </c>
      <c r="D36" s="105">
        <f>D3/'Income Statement'!D$2</f>
        <v>-3.5072015623728539E-2</v>
      </c>
      <c r="E36" s="105">
        <f>E3/'Income Statement'!E$2</f>
        <v>-4.5481515817238756E-2</v>
      </c>
      <c r="F36" s="108">
        <f>F3/'Income Statement'!F$2</f>
        <v>-0.16680343005817538</v>
      </c>
      <c r="G36" s="15"/>
    </row>
    <row r="37" spans="1:7" ht="15" thickBot="1" x14ac:dyDescent="0.25">
      <c r="A37" s="46" t="s">
        <v>122</v>
      </c>
      <c r="B37" s="104">
        <f>B4/'Income Statement'!B$2</f>
        <v>6.6499721758486369E-2</v>
      </c>
      <c r="C37" s="105">
        <f>C4/'Income Statement'!C$2</f>
        <v>7.3630136986301373E-2</v>
      </c>
      <c r="D37" s="105">
        <f>D4/'Income Statement'!D$2</f>
        <v>8.7639352266254369E-2</v>
      </c>
      <c r="E37" s="105">
        <f>E4/'Income Statement'!E$2</f>
        <v>8.858050698588732E-2</v>
      </c>
      <c r="F37" s="108">
        <f>F4/'Income Statement'!F$2</f>
        <v>0.13913067807967019</v>
      </c>
      <c r="G37" s="15"/>
    </row>
    <row r="38" spans="1:7" ht="15" thickBot="1" x14ac:dyDescent="0.25">
      <c r="A38" s="46" t="s">
        <v>123</v>
      </c>
      <c r="B38" s="104">
        <f>B5/'Income Statement'!B$2</f>
        <v>5.9460211463550364E-2</v>
      </c>
      <c r="C38" s="105">
        <f>C5/'Income Statement'!C$2</f>
        <v>5.498477929984779E-2</v>
      </c>
      <c r="D38" s="105">
        <f>D5/'Income Statement'!D$2</f>
        <v>3.6536740174139472E-2</v>
      </c>
      <c r="E38" s="105">
        <f>E5/'Income Statement'!E$2</f>
        <v>3.4901199686803219E-2</v>
      </c>
      <c r="F38" s="108">
        <f>F5/'Income Statement'!F$2</f>
        <v>3.9694692063808476E-2</v>
      </c>
      <c r="G38" s="15"/>
    </row>
    <row r="39" spans="1:7" ht="15" thickBot="1" x14ac:dyDescent="0.25">
      <c r="A39" s="46" t="s">
        <v>124</v>
      </c>
      <c r="B39" s="104">
        <f>B6/'Income Statement'!B$2</f>
        <v>4.5047301057317753E-2</v>
      </c>
      <c r="C39" s="105">
        <f>C6/'Income Statement'!C$2</f>
        <v>5.8346017250126836E-3</v>
      </c>
      <c r="D39" s="105">
        <f>D6/'Income Statement'!D$2</f>
        <v>-1.4199690780372691E-2</v>
      </c>
      <c r="E39" s="105">
        <f>E6/'Income Statement'!E$2</f>
        <v>2.7002598355325511E-3</v>
      </c>
      <c r="F39" s="108">
        <f>F6/'Income Statement'!F$2</f>
        <v>-4.2232631680014315E-2</v>
      </c>
      <c r="G39" s="15"/>
    </row>
    <row r="40" spans="1:7" ht="15" thickBot="1" x14ac:dyDescent="0.25">
      <c r="A40" s="46" t="s">
        <v>125</v>
      </c>
      <c r="B40" s="104">
        <f>B7/'Income Statement'!B$2</f>
        <v>-1.841958820255982E-2</v>
      </c>
      <c r="C40" s="105">
        <f>C7/'Income Statement'!C$2</f>
        <v>-2.0674784373414509E-2</v>
      </c>
      <c r="D40" s="105">
        <f>D7/'Income Statement'!D$2</f>
        <v>-1.4932053055578159E-2</v>
      </c>
      <c r="E40" s="105">
        <f>E7/'Income Statement'!E$2</f>
        <v>-2.314551032119817E-2</v>
      </c>
      <c r="F40" s="108">
        <f>F7/'Income Statement'!F$2</f>
        <v>-2.0950354336102535E-3</v>
      </c>
      <c r="G40" s="15"/>
    </row>
    <row r="41" spans="1:7" ht="15" thickBot="1" x14ac:dyDescent="0.25">
      <c r="A41" s="46" t="s">
        <v>76</v>
      </c>
      <c r="B41" s="104">
        <f>B8/'Income Statement'!B$2</f>
        <v>1.2604340567612688E-2</v>
      </c>
      <c r="C41" s="105">
        <f>C8/'Income Statement'!C$2</f>
        <v>-1.3381532217148655E-2</v>
      </c>
      <c r="D41" s="105">
        <f>D8/'Income Statement'!D$2</f>
        <v>-1.7454634225730327E-2</v>
      </c>
      <c r="E41" s="105">
        <f>E8/'Income Statement'!E$2</f>
        <v>-4.7679568607036642E-2</v>
      </c>
      <c r="F41" s="108">
        <f>F8/'Income Statement'!F$2</f>
        <v>-1.5209948743705858E-2</v>
      </c>
      <c r="G41" s="15"/>
    </row>
    <row r="42" spans="1:7" ht="15" thickBot="1" x14ac:dyDescent="0.25">
      <c r="A42" s="46" t="s">
        <v>126</v>
      </c>
      <c r="B42" s="104">
        <f>B9/'Income Statement'!B$2</f>
        <v>6.6861435726210353E-2</v>
      </c>
      <c r="C42" s="105">
        <f>C9/'Income Statement'!C$2</f>
        <v>8.5648148148148154E-2</v>
      </c>
      <c r="D42" s="105">
        <f>D9/'Income Statement'!D$2</f>
        <v>3.9384815688827408E-2</v>
      </c>
      <c r="E42" s="105">
        <f>E9/'Income Statement'!E$2</f>
        <v>-1.0330890048062398E-2</v>
      </c>
      <c r="F42" s="108">
        <f>F9/'Income Statement'!F$2</f>
        <v>-0.35224897610298916</v>
      </c>
      <c r="G42" s="15"/>
    </row>
    <row r="43" spans="1:7" ht="15" thickBot="1" x14ac:dyDescent="0.25">
      <c r="A43" s="46" t="s">
        <v>127</v>
      </c>
      <c r="B43" s="104">
        <f>B10/'Income Statement'!B$2</f>
        <v>8.4863661658319423E-3</v>
      </c>
      <c r="C43" s="105">
        <f>C10/'Income Statement'!C$2</f>
        <v>1.2937595129375951E-2</v>
      </c>
      <c r="D43" s="105">
        <f>D10/'Income Statement'!D$2</f>
        <v>7.5677435104565061E-3</v>
      </c>
      <c r="E43" s="105">
        <f>E10/'Income Statement'!E$2</f>
        <v>9.656325991549055E-3</v>
      </c>
      <c r="F43" s="108">
        <f>F10/'Income Statement'!F$2</f>
        <v>2.4153925871888946E-2</v>
      </c>
      <c r="G43" s="15"/>
    </row>
    <row r="44" spans="1:7" ht="15.75" thickBot="1" x14ac:dyDescent="0.25">
      <c r="A44" s="20" t="s">
        <v>128</v>
      </c>
      <c r="B44" s="104">
        <f>B11/'Income Statement'!B$2</f>
        <v>0.22326099053978854</v>
      </c>
      <c r="C44" s="105">
        <f>C11/'Income Statement'!C$2</f>
        <v>0.18845129375951294</v>
      </c>
      <c r="D44" s="105">
        <f>D11/'Income Statement'!D$2</f>
        <v>9.7851737326063962E-2</v>
      </c>
      <c r="E44" s="105">
        <f>E11/'Income Statement'!E$2</f>
        <v>9.7748278433501687E-2</v>
      </c>
      <c r="F44" s="108">
        <f>F11/'Income Statement'!F$2</f>
        <v>-5.1582009007589327E-3</v>
      </c>
      <c r="G44" s="15"/>
    </row>
    <row r="45" spans="1:7" ht="15" thickBot="1" x14ac:dyDescent="0.25">
      <c r="A45" s="23" t="s">
        <v>129</v>
      </c>
      <c r="B45" s="104"/>
      <c r="C45" s="105"/>
      <c r="D45" s="105"/>
      <c r="E45" s="105"/>
      <c r="F45" s="108"/>
      <c r="G45" s="15"/>
    </row>
    <row r="46" spans="1:7" ht="15" thickBot="1" x14ac:dyDescent="0.25">
      <c r="A46" s="46" t="s">
        <v>130</v>
      </c>
      <c r="B46" s="104">
        <f>B13/'Income Statement'!B$2</f>
        <v>-0.15639955481357817</v>
      </c>
      <c r="C46" s="105">
        <f>C13/'Income Statement'!C$2</f>
        <v>-0.10280314561136479</v>
      </c>
      <c r="D46" s="105">
        <f>D13/'Income Statement'!D$2</f>
        <v>-5.8466921637236553E-2</v>
      </c>
      <c r="E46" s="105">
        <f>E13/'Income Statement'!E$2</f>
        <v>-0.10807916848156408</v>
      </c>
      <c r="F46" s="108">
        <f>F13/'Income Statement'!F$2</f>
        <v>-0.34709077520223025</v>
      </c>
      <c r="G46" s="15"/>
    </row>
    <row r="47" spans="1:7" ht="15" thickBot="1" x14ac:dyDescent="0.25">
      <c r="A47" s="46" t="s">
        <v>131</v>
      </c>
      <c r="B47" s="104" t="e">
        <f>B14/'Income Statement'!B$2</f>
        <v>#VALUE!</v>
      </c>
      <c r="C47" s="105">
        <f>C14/'Income Statement'!C$2</f>
        <v>-4.122272957889396E-4</v>
      </c>
      <c r="D47" s="105">
        <f>D14/'Income Statement'!D$2</f>
        <v>-1.8309056880136709E-3</v>
      </c>
      <c r="E47" s="105">
        <f>E14/'Income Statement'!E$2</f>
        <v>-8.3461983700124337E-4</v>
      </c>
      <c r="F47" s="108">
        <f>F14/'Income Statement'!F$2</f>
        <v>-9.7393847356747332E-3</v>
      </c>
      <c r="G47" s="15"/>
    </row>
    <row r="48" spans="1:7" ht="15" thickBot="1" x14ac:dyDescent="0.25">
      <c r="A48" s="46" t="s">
        <v>132</v>
      </c>
      <c r="B48" s="104" t="e">
        <f>B15/'Income Statement'!B$2</f>
        <v>#VALUE!</v>
      </c>
      <c r="C48" s="105" t="e">
        <f>C15/'Income Statement'!C$2</f>
        <v>#VALUE!</v>
      </c>
      <c r="D48" s="105" t="e">
        <f>D15/'Income Statement'!D$2</f>
        <v>#VALUE!</v>
      </c>
      <c r="E48" s="105">
        <f>E15/'Income Statement'!E$2</f>
        <v>0</v>
      </c>
      <c r="F48" s="108">
        <f>F15/'Income Statement'!F$2</f>
        <v>0</v>
      </c>
      <c r="G48" s="15"/>
    </row>
    <row r="49" spans="1:7" ht="15" thickBot="1" x14ac:dyDescent="0.25">
      <c r="A49" s="46" t="s">
        <v>133</v>
      </c>
      <c r="B49" s="104">
        <f>B16/'Income Statement'!B$2</f>
        <v>3.5614913745130772E-3</v>
      </c>
      <c r="C49" s="105">
        <f>C16/'Income Statement'!C$2</f>
        <v>3.9003044140030439E-3</v>
      </c>
      <c r="D49" s="105">
        <f>D16/'Income Statement'!D$2</f>
        <v>1.8715924810806413E-3</v>
      </c>
      <c r="E49" s="105" t="e">
        <f>E16/'Income Statement'!E$2</f>
        <v>#VALUE!</v>
      </c>
      <c r="F49" s="108">
        <f>F16/'Income Statement'!F$2</f>
        <v>-1.8972253090485544E-2</v>
      </c>
      <c r="G49" s="15"/>
    </row>
    <row r="50" spans="1:7" ht="15.75" thickBot="1" x14ac:dyDescent="0.25">
      <c r="A50" s="20" t="s">
        <v>134</v>
      </c>
      <c r="B50" s="104">
        <f>B17/'Income Statement'!B$2</f>
        <v>-0.14563160823594881</v>
      </c>
      <c r="C50" s="105">
        <f>C17/'Income Statement'!C$2</f>
        <v>-9.9315068493150679E-2</v>
      </c>
      <c r="D50" s="105">
        <f>D17/'Income Statement'!D$2</f>
        <v>-5.8426234844169582E-2</v>
      </c>
      <c r="E50" s="105">
        <f>E17/'Income Statement'!E$2</f>
        <v>-0.10891378831856534</v>
      </c>
      <c r="F50" s="108">
        <f>F17/'Income Statement'!F$2</f>
        <v>-0.37580241302839051</v>
      </c>
      <c r="G50" s="15"/>
    </row>
    <row r="51" spans="1:7" ht="15" thickBot="1" x14ac:dyDescent="0.25">
      <c r="A51" s="23" t="s">
        <v>135</v>
      </c>
      <c r="B51" s="104"/>
      <c r="C51" s="105"/>
      <c r="D51" s="105"/>
      <c r="E51" s="105"/>
      <c r="F51" s="108"/>
      <c r="G51" s="15"/>
    </row>
    <row r="52" spans="1:7" ht="15" thickBot="1" x14ac:dyDescent="0.25">
      <c r="A52" s="46" t="s">
        <v>136</v>
      </c>
      <c r="B52" s="104">
        <f>B19/'Income Statement'!B$2</f>
        <v>-0.38483583750695605</v>
      </c>
      <c r="C52" s="105">
        <f>C19/'Income Statement'!C$2</f>
        <v>-0.38689117199391171</v>
      </c>
      <c r="D52" s="105">
        <f>D19/'Income Statement'!D$2</f>
        <v>-0.40161933436406544</v>
      </c>
      <c r="E52" s="105">
        <f>E19/'Income Statement'!E$2</f>
        <v>-0.28362858149853959</v>
      </c>
      <c r="F52" s="108">
        <f>F19/'Income Statement'!F$2</f>
        <v>-0.36260551822213088</v>
      </c>
      <c r="G52" s="15"/>
    </row>
    <row r="53" spans="1:7" ht="15" thickBot="1" x14ac:dyDescent="0.25">
      <c r="A53" s="46" t="s">
        <v>137</v>
      </c>
      <c r="B53" s="104">
        <f>B20/'Income Statement'!B$2</f>
        <v>0.27712854757929883</v>
      </c>
      <c r="C53" s="105">
        <f>C20/'Income Statement'!C$2</f>
        <v>0.38904743784880769</v>
      </c>
      <c r="D53" s="105">
        <f>D20/'Income Statement'!D$2</f>
        <v>3.4502400520790955E-2</v>
      </c>
      <c r="E53" s="105">
        <f>E20/'Income Statement'!E$2</f>
        <v>0</v>
      </c>
      <c r="F53" s="108">
        <f>F20/'Income Statement'!F$2</f>
        <v>3.4032100858330958E-2</v>
      </c>
      <c r="G53" s="15"/>
    </row>
    <row r="54" spans="1:7" ht="15" thickBot="1" x14ac:dyDescent="0.25">
      <c r="A54" s="46" t="s">
        <v>138</v>
      </c>
      <c r="B54" s="104">
        <f>B21/'Income Statement'!B$2</f>
        <v>-5.9543683917640516E-3</v>
      </c>
      <c r="C54" s="105">
        <f>C21/'Income Statement'!C$2</f>
        <v>-7.1347031963470316E-3</v>
      </c>
      <c r="D54" s="105">
        <f>D21/'Income Statement'!D$2</f>
        <v>-2.2540483359101634E-2</v>
      </c>
      <c r="E54" s="105">
        <f>E21/'Income Statement'!E$2</f>
        <v>8.8019030376024383E-3</v>
      </c>
      <c r="F54" s="108">
        <f>F21/'Income Statement'!F$2</f>
        <v>4.6559962023177463E-2</v>
      </c>
      <c r="G54" s="15"/>
    </row>
    <row r="55" spans="1:7" ht="15.75" thickBot="1" x14ac:dyDescent="0.25">
      <c r="A55" s="20" t="s">
        <v>139</v>
      </c>
      <c r="B55" s="104">
        <f>B22/'Income Statement'!B$2</f>
        <v>0.17387312186978296</v>
      </c>
      <c r="C55" s="105">
        <f>C22/'Income Statement'!C$2</f>
        <v>0.31624175545408423</v>
      </c>
      <c r="D55" s="105">
        <f>D22/'Income Statement'!D$2</f>
        <v>6.2210106599397838E-2</v>
      </c>
      <c r="E55" s="105">
        <f>E22/'Income Statement'!E$2</f>
        <v>2.6734440854100514E-2</v>
      </c>
      <c r="F55" s="108">
        <f>F22/'Income Statement'!F$2</f>
        <v>0.3754534814114186</v>
      </c>
      <c r="G55" s="15"/>
    </row>
    <row r="56" spans="1:7" ht="15" thickBot="1" x14ac:dyDescent="0.25">
      <c r="A56" s="19" t="s">
        <v>140</v>
      </c>
      <c r="B56" s="104">
        <f>B23/'Income Statement'!B$2</f>
        <v>0.25531441291040624</v>
      </c>
      <c r="C56" s="105">
        <f>C23/'Income Statement'!C$2</f>
        <v>0.41596905124302386</v>
      </c>
      <c r="D56" s="105">
        <f>D23/'Income Statement'!D$2</f>
        <v>0.10196110342582798</v>
      </c>
      <c r="E56" s="105">
        <f>E23/'Income Statement'!E$2</f>
        <v>1.4511211546307516E-2</v>
      </c>
      <c r="F56" s="108">
        <f>F23/'Income Statement'!F$2</f>
        <v>-2.1517591451677138E-3</v>
      </c>
      <c r="G56" s="15"/>
    </row>
    <row r="57" spans="1:7" ht="15" thickBot="1" x14ac:dyDescent="0.25">
      <c r="A57" s="19" t="s">
        <v>141</v>
      </c>
      <c r="B57" s="104">
        <f>B24/'Income Statement'!B$2</f>
        <v>0.23781302170283805</v>
      </c>
      <c r="C57" s="105">
        <f>C24/'Income Statement'!C$2</f>
        <v>0.2150875190258752</v>
      </c>
      <c r="D57" s="105">
        <f>D24/'Income Statement'!D$2</f>
        <v>0.17401741394743267</v>
      </c>
      <c r="E57" s="105">
        <f>E24/'Income Statement'!E$2</f>
        <v>0.18474952178967244</v>
      </c>
      <c r="F57" s="108">
        <f>F24/'Income Statement'!F$2</f>
        <v>0.28856942374236855</v>
      </c>
      <c r="G57" s="15"/>
    </row>
    <row r="58" spans="1:7" ht="15" thickBot="1" x14ac:dyDescent="0.25">
      <c r="A58" s="19" t="s">
        <v>142</v>
      </c>
      <c r="B58" s="104">
        <f>B25/'Income Statement'!B$2</f>
        <v>0.48931552587646077</v>
      </c>
      <c r="C58" s="105">
        <f>C25/'Income Statement'!C$2</f>
        <v>0.63105657026889905</v>
      </c>
      <c r="D58" s="105">
        <f>D25/'Income Statement'!D$2</f>
        <v>0.27597851737326062</v>
      </c>
      <c r="E58" s="105">
        <f>E25/'Income Statement'!E$2</f>
        <v>0.19926073333597996</v>
      </c>
      <c r="F58" s="108">
        <f>F25/'Income Statement'!F$2</f>
        <v>0.28641766459720086</v>
      </c>
      <c r="G58" s="15"/>
    </row>
    <row r="59" spans="1:7" ht="15" thickBot="1" x14ac:dyDescent="0.25">
      <c r="A59" s="19" t="s">
        <v>57</v>
      </c>
      <c r="B59" s="104">
        <f>B26/'Income Statement'!B$2</f>
        <v>0</v>
      </c>
      <c r="C59" s="105">
        <f>C26/'Income Statement'!C$2</f>
        <v>0</v>
      </c>
      <c r="D59" s="105">
        <f>D26/'Income Statement'!D$2</f>
        <v>0</v>
      </c>
      <c r="E59" s="105">
        <f>E26/'Income Statement'!E$2</f>
        <v>0</v>
      </c>
      <c r="F59" s="108">
        <f>F26/'Income Statement'!F$2</f>
        <v>0</v>
      </c>
      <c r="G59" s="15"/>
    </row>
    <row r="60" spans="1:7" ht="15" thickBot="1" x14ac:dyDescent="0.25">
      <c r="A60" s="48" t="s">
        <v>47</v>
      </c>
      <c r="B60" s="104">
        <f>B27/'Income Statement'!B$2</f>
        <v>0.22326099053978854</v>
      </c>
      <c r="C60" s="105">
        <f>C27/'Income Statement'!C$2</f>
        <v>0.18845129375951294</v>
      </c>
      <c r="D60" s="105">
        <f>D27/'Income Statement'!D$2</f>
        <v>9.7851737326063962E-2</v>
      </c>
      <c r="E60" s="105">
        <f>E27/'Income Statement'!E$2</f>
        <v>9.7748278433501687E-2</v>
      </c>
      <c r="F60" s="108">
        <f>F27/'Income Statement'!F$2</f>
        <v>-5.1582009007589327E-3</v>
      </c>
      <c r="G60" s="15"/>
    </row>
    <row r="61" spans="1:7" ht="15" thickBot="1" x14ac:dyDescent="0.25">
      <c r="A61" s="48" t="s">
        <v>53</v>
      </c>
      <c r="B61" s="104">
        <f>B28/'Income Statement'!B$2</f>
        <v>-0.15639955481357817</v>
      </c>
      <c r="C61" s="105">
        <f>C28/'Income Statement'!C$2</f>
        <v>-0.10280314561136479</v>
      </c>
      <c r="D61" s="105">
        <f>D28/'Income Statement'!D$2</f>
        <v>-5.8466921637236553E-2</v>
      </c>
      <c r="E61" s="105">
        <f>E28/'Income Statement'!E$2</f>
        <v>-0.10807916848156408</v>
      </c>
      <c r="F61" s="108">
        <f>F28/'Income Statement'!F$2</f>
        <v>-0.34709077520223025</v>
      </c>
      <c r="G61" s="15"/>
    </row>
    <row r="62" spans="1:7" ht="15.75" thickBot="1" x14ac:dyDescent="0.25">
      <c r="A62" s="21" t="s">
        <v>57</v>
      </c>
      <c r="B62" s="109">
        <f>B29/'Income Statement'!B$2</f>
        <v>6.6861435726210353E-2</v>
      </c>
      <c r="C62" s="110">
        <f>C29/'Income Statement'!C$2</f>
        <v>8.5648148148148154E-2</v>
      </c>
      <c r="D62" s="110">
        <f>D29/'Income Statement'!D$2</f>
        <v>3.9384815688827408E-2</v>
      </c>
      <c r="E62" s="110">
        <f>E29/'Income Statement'!E$2</f>
        <v>-1.0330890048062398E-2</v>
      </c>
      <c r="F62" s="110">
        <f>F29/'Income Statement'!F$2</f>
        <v>-0.35224897610298916</v>
      </c>
      <c r="G62" s="17"/>
    </row>
    <row r="63" spans="1:7" ht="15" thickTop="1" x14ac:dyDescent="0.2"/>
    <row r="64" spans="1:7" x14ac:dyDescent="0.2">
      <c r="A64" s="13" t="s">
        <v>158</v>
      </c>
      <c r="B64" s="80">
        <f>'Income Statement'!B2</f>
        <v>35940000</v>
      </c>
      <c r="C64" s="80">
        <f>'Income Statement'!C2</f>
        <v>31536000</v>
      </c>
      <c r="D64" s="80">
        <f>'Income Statement'!D2</f>
        <v>24578000</v>
      </c>
      <c r="E64" s="80">
        <f>'Income Statement'!E2</f>
        <v>21461268</v>
      </c>
      <c r="F64" s="80">
        <f>'Income Statement'!F2</f>
        <v>11758751</v>
      </c>
    </row>
  </sheetData>
  <phoneticPr fontId="1"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16B2177D-69A4-4175-9E8F-C75576BC40C2}">
          <x14:colorSeries rgb="FF376092"/>
          <x14:colorNegative rgb="FFD00000"/>
          <x14:colorAxis rgb="FF000000"/>
          <x14:colorMarkers rgb="FFD00000"/>
          <x14:colorFirst rgb="FFD00000"/>
          <x14:colorLast rgb="FFD00000"/>
          <x14:colorHigh rgb="FFD00000"/>
          <x14:colorLow rgb="FFD00000"/>
          <x14:sparklines>
            <x14:sparkline>
              <xm:f>'Cash Flow Breakdown'!C36:F36</xm:f>
              <xm:sqref>G36</xm:sqref>
            </x14:sparkline>
            <x14:sparkline>
              <xm:f>'Cash Flow Breakdown'!C37:F37</xm:f>
              <xm:sqref>G37</xm:sqref>
            </x14:sparkline>
            <x14:sparkline>
              <xm:f>'Cash Flow Breakdown'!C38:F38</xm:f>
              <xm:sqref>G38</xm:sqref>
            </x14:sparkline>
            <x14:sparkline>
              <xm:f>'Cash Flow Breakdown'!C39:F39</xm:f>
              <xm:sqref>G39</xm:sqref>
            </x14:sparkline>
            <x14:sparkline>
              <xm:f>'Cash Flow Breakdown'!C40:F40</xm:f>
              <xm:sqref>G40</xm:sqref>
            </x14:sparkline>
            <x14:sparkline>
              <xm:f>'Cash Flow Breakdown'!C41:F41</xm:f>
              <xm:sqref>G41</xm:sqref>
            </x14:sparkline>
            <x14:sparkline>
              <xm:f>'Cash Flow Breakdown'!C42:F42</xm:f>
              <xm:sqref>G42</xm:sqref>
            </x14:sparkline>
            <x14:sparkline>
              <xm:f>'Cash Flow Breakdown'!C43:F43</xm:f>
              <xm:sqref>G43</xm:sqref>
            </x14:sparkline>
            <x14:sparkline>
              <xm:f>'Cash Flow Breakdown'!C44:F44</xm:f>
              <xm:sqref>G44</xm:sqref>
            </x14:sparkline>
            <x14:sparkline>
              <xm:f>'Cash Flow Breakdown'!C45:F45</xm:f>
              <xm:sqref>G45</xm:sqref>
            </x14:sparkline>
            <x14:sparkline>
              <xm:f>'Cash Flow Breakdown'!C46:F46</xm:f>
              <xm:sqref>G46</xm:sqref>
            </x14:sparkline>
            <x14:sparkline>
              <xm:f>'Cash Flow Breakdown'!C47:F47</xm:f>
              <xm:sqref>G47</xm:sqref>
            </x14:sparkline>
            <x14:sparkline>
              <xm:f>'Cash Flow Breakdown'!C48:F48</xm:f>
              <xm:sqref>G48</xm:sqref>
            </x14:sparkline>
            <x14:sparkline>
              <xm:f>'Cash Flow Breakdown'!C49:F49</xm:f>
              <xm:sqref>G49</xm:sqref>
            </x14:sparkline>
            <x14:sparkline>
              <xm:f>'Cash Flow Breakdown'!C50:F50</xm:f>
              <xm:sqref>G50</xm:sqref>
            </x14:sparkline>
            <x14:sparkline>
              <xm:f>'Cash Flow Breakdown'!C51:F51</xm:f>
              <xm:sqref>G51</xm:sqref>
            </x14:sparkline>
            <x14:sparkline>
              <xm:f>'Cash Flow Breakdown'!C52:F52</xm:f>
              <xm:sqref>G52</xm:sqref>
            </x14:sparkline>
            <x14:sparkline>
              <xm:f>'Cash Flow Breakdown'!C53:F53</xm:f>
              <xm:sqref>G53</xm:sqref>
            </x14:sparkline>
            <x14:sparkline>
              <xm:f>'Cash Flow Breakdown'!C54:F54</xm:f>
              <xm:sqref>G54</xm:sqref>
            </x14:sparkline>
            <x14:sparkline>
              <xm:f>'Cash Flow Breakdown'!C55:F55</xm:f>
              <xm:sqref>G55</xm:sqref>
            </x14:sparkline>
            <x14:sparkline>
              <xm:f>'Cash Flow Breakdown'!C56:F56</xm:f>
              <xm:sqref>G56</xm:sqref>
            </x14:sparkline>
            <x14:sparkline>
              <xm:f>'Cash Flow Breakdown'!C57:F57</xm:f>
              <xm:sqref>G57</xm:sqref>
            </x14:sparkline>
            <x14:sparkline>
              <xm:f>'Cash Flow Breakdown'!C58:F58</xm:f>
              <xm:sqref>G58</xm:sqref>
            </x14:sparkline>
            <x14:sparkline>
              <xm:f>'Cash Flow Breakdown'!C59:F59</xm:f>
              <xm:sqref>G59</xm:sqref>
            </x14:sparkline>
            <x14:sparkline>
              <xm:f>'Cash Flow Breakdown'!C60:F60</xm:f>
              <xm:sqref>G60</xm:sqref>
            </x14:sparkline>
            <x14:sparkline>
              <xm:f>'Cash Flow Breakdown'!C61:F61</xm:f>
              <xm:sqref>G61</xm:sqref>
            </x14:sparkline>
            <x14:sparkline>
              <xm:f>'Cash Flow Breakdown'!C62:F62</xm:f>
              <xm:sqref>G62</xm:sqref>
            </x14:sparkline>
            <x14:sparkline>
              <xm:f>'Cash Flow Breakdown'!C63:F63</xm:f>
              <xm:sqref>G63</xm:sqref>
            </x14:sparkline>
            <x14:sparkline>
              <xm:f>'Cash Flow Breakdown'!C64:F64</xm:f>
              <xm:sqref>G64</xm:sqref>
            </x14:sparkline>
          </x14:sparklines>
        </x14:sparklineGroup>
        <x14:sparklineGroup displayEmptyCellsAs="gap" xr2:uid="{1AF9B597-2318-4FB4-BFB0-829EE4DC7D79}">
          <x14:colorSeries rgb="FF376092"/>
          <x14:colorNegative rgb="FFD00000"/>
          <x14:colorAxis rgb="FF000000"/>
          <x14:colorMarkers rgb="FFD00000"/>
          <x14:colorFirst rgb="FFD00000"/>
          <x14:colorLast rgb="FFD00000"/>
          <x14:colorHigh rgb="FFD00000"/>
          <x14:colorLow rgb="FFD00000"/>
          <x14:sparklines>
            <x14:sparkline>
              <xm:f>'Cash Flow Breakdown'!C3:F3</xm:f>
              <xm:sqref>G3</xm:sqref>
            </x14:sparkline>
            <x14:sparkline>
              <xm:f>'Cash Flow Breakdown'!C4:F4</xm:f>
              <xm:sqref>G4</xm:sqref>
            </x14:sparkline>
            <x14:sparkline>
              <xm:f>'Cash Flow Breakdown'!C5:F5</xm:f>
              <xm:sqref>G5</xm:sqref>
            </x14:sparkline>
            <x14:sparkline>
              <xm:f>'Cash Flow Breakdown'!C6:F6</xm:f>
              <xm:sqref>G6</xm:sqref>
            </x14:sparkline>
            <x14:sparkline>
              <xm:f>'Cash Flow Breakdown'!C7:F7</xm:f>
              <xm:sqref>G7</xm:sqref>
            </x14:sparkline>
            <x14:sparkline>
              <xm:f>'Cash Flow Breakdown'!C8:F8</xm:f>
              <xm:sqref>G8</xm:sqref>
            </x14:sparkline>
            <x14:sparkline>
              <xm:f>'Cash Flow Breakdown'!C9:F9</xm:f>
              <xm:sqref>G9</xm:sqref>
            </x14:sparkline>
            <x14:sparkline>
              <xm:f>'Cash Flow Breakdown'!C10:F10</xm:f>
              <xm:sqref>G10</xm:sqref>
            </x14:sparkline>
            <x14:sparkline>
              <xm:f>'Cash Flow Breakdown'!C11:F11</xm:f>
              <xm:sqref>G11</xm:sqref>
            </x14:sparkline>
            <x14:sparkline>
              <xm:f>'Cash Flow Breakdown'!C12:F12</xm:f>
              <xm:sqref>G12</xm:sqref>
            </x14:sparkline>
            <x14:sparkline>
              <xm:f>'Cash Flow Breakdown'!C13:F13</xm:f>
              <xm:sqref>G13</xm:sqref>
            </x14:sparkline>
            <x14:sparkline>
              <xm:f>'Cash Flow Breakdown'!C14:F14</xm:f>
              <xm:sqref>G14</xm:sqref>
            </x14:sparkline>
            <x14:sparkline>
              <xm:f>'Cash Flow Breakdown'!C15:F15</xm:f>
              <xm:sqref>G15</xm:sqref>
            </x14:sparkline>
            <x14:sparkline>
              <xm:f>'Cash Flow Breakdown'!C16:F16</xm:f>
              <xm:sqref>G16</xm:sqref>
            </x14:sparkline>
            <x14:sparkline>
              <xm:f>'Cash Flow Breakdown'!C17:F17</xm:f>
              <xm:sqref>G17</xm:sqref>
            </x14:sparkline>
            <x14:sparkline>
              <xm:f>'Cash Flow Breakdown'!C18:F18</xm:f>
              <xm:sqref>G18</xm:sqref>
            </x14:sparkline>
            <x14:sparkline>
              <xm:f>'Cash Flow Breakdown'!C19:F19</xm:f>
              <xm:sqref>G19</xm:sqref>
            </x14:sparkline>
            <x14:sparkline>
              <xm:f>'Cash Flow Breakdown'!C20:F20</xm:f>
              <xm:sqref>G20</xm:sqref>
            </x14:sparkline>
            <x14:sparkline>
              <xm:f>'Cash Flow Breakdown'!C21:F21</xm:f>
              <xm:sqref>G21</xm:sqref>
            </x14:sparkline>
            <x14:sparkline>
              <xm:f>'Cash Flow Breakdown'!C22:F22</xm:f>
              <xm:sqref>G22</xm:sqref>
            </x14:sparkline>
            <x14:sparkline>
              <xm:f>'Cash Flow Breakdown'!C23:F23</xm:f>
              <xm:sqref>G23</xm:sqref>
            </x14:sparkline>
            <x14:sparkline>
              <xm:f>'Cash Flow Breakdown'!C24:F24</xm:f>
              <xm:sqref>G24</xm:sqref>
            </x14:sparkline>
            <x14:sparkline>
              <xm:f>'Cash Flow Breakdown'!C25:F25</xm:f>
              <xm:sqref>G25</xm:sqref>
            </x14:sparkline>
            <x14:sparkline>
              <xm:f>'Cash Flow Breakdown'!C26:F26</xm:f>
              <xm:sqref>G26</xm:sqref>
            </x14:sparkline>
            <x14:sparkline>
              <xm:f>'Cash Flow Breakdown'!C27:F27</xm:f>
              <xm:sqref>G27</xm:sqref>
            </x14:sparkline>
            <x14:sparkline>
              <xm:f>'Cash Flow Breakdown'!C28:F28</xm:f>
              <xm:sqref>G28</xm:sqref>
            </x14:sparkline>
            <x14:sparkline>
              <xm:f>'Cash Flow Breakdown'!C29:F29</xm:f>
              <xm:sqref>G29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2227-2988-43C7-81A9-DB191087B20C}">
  <dimension ref="A1:H25"/>
  <sheetViews>
    <sheetView workbookViewId="0">
      <selection activeCell="G33" sqref="G33"/>
    </sheetView>
  </sheetViews>
  <sheetFormatPr defaultRowHeight="14.25" x14ac:dyDescent="0.2"/>
  <cols>
    <col min="1" max="1" width="49.875" style="13" bestFit="1" customWidth="1"/>
    <col min="2" max="6" width="15.625" style="13" customWidth="1"/>
    <col min="7" max="16384" width="9" style="13"/>
  </cols>
  <sheetData>
    <row r="1" spans="1:8" ht="20.100000000000001" customHeight="1" thickTop="1" thickBot="1" x14ac:dyDescent="0.25">
      <c r="A1" s="3" t="s">
        <v>147</v>
      </c>
      <c r="B1" s="26">
        <v>44196</v>
      </c>
      <c r="C1" s="26">
        <v>43830</v>
      </c>
      <c r="D1" s="26">
        <v>43465</v>
      </c>
      <c r="E1" s="39">
        <v>43100</v>
      </c>
      <c r="F1" s="50" t="s">
        <v>145</v>
      </c>
    </row>
    <row r="2" spans="1:8" ht="20.100000000000001" customHeight="1" thickTop="1" x14ac:dyDescent="0.2">
      <c r="A2" s="122" t="s">
        <v>63</v>
      </c>
      <c r="B2" s="42">
        <f>'Income Statement Breakdown'!C3/(('Balance Sheet Breakdown'!B8+'Balance Sheet Breakdown'!C8)*0.5)</f>
        <v>6.5088200705605646</v>
      </c>
      <c r="C2" s="42">
        <f>'Income Statement Breakdown'!D3/(('Balance Sheet Breakdown'!C8+'Balance Sheet Breakdown'!D8)*0.5)</f>
        <v>6.1538267656807966</v>
      </c>
      <c r="D2" s="42">
        <f>'Income Statement Breakdown'!E3/(('Balance Sheet Breakdown'!D8+'Balance Sheet Breakdown'!E8)*0.5)</f>
        <v>6.4791899100294721</v>
      </c>
      <c r="E2" s="40" t="s">
        <v>144</v>
      </c>
      <c r="F2" s="82"/>
      <c r="H2" s="125" t="s">
        <v>209</v>
      </c>
    </row>
    <row r="3" spans="1:8" ht="20.100000000000001" customHeight="1" x14ac:dyDescent="0.2">
      <c r="A3" s="123" t="s">
        <v>217</v>
      </c>
      <c r="B3" s="42">
        <f>365/B2</f>
        <v>56.077752348831609</v>
      </c>
      <c r="C3" s="42">
        <f t="shared" ref="C3:D3" si="0">365/C2</f>
        <v>59.31268686917938</v>
      </c>
      <c r="D3" s="42">
        <f t="shared" si="0"/>
        <v>56.334203051371851</v>
      </c>
      <c r="E3" s="40" t="s">
        <v>144</v>
      </c>
      <c r="F3" s="82"/>
      <c r="H3" s="125" t="s">
        <v>210</v>
      </c>
    </row>
    <row r="4" spans="1:8" ht="20.100000000000001" customHeight="1" x14ac:dyDescent="0.2">
      <c r="A4" s="123"/>
      <c r="B4" s="42"/>
      <c r="C4" s="42"/>
      <c r="D4" s="42"/>
      <c r="E4" s="40" t="s">
        <v>144</v>
      </c>
      <c r="F4" s="82"/>
      <c r="H4" s="125"/>
    </row>
    <row r="5" spans="1:8" ht="20.100000000000001" customHeight="1" x14ac:dyDescent="0.2">
      <c r="A5" s="123" t="s">
        <v>64</v>
      </c>
      <c r="B5" s="42">
        <f>'Income Statement Breakdown'!C2/(('Balance Sheet Breakdown'!B7+'Balance Sheet Breakdown'!C7)*0.5)</f>
        <v>19.648598130841123</v>
      </c>
      <c r="C5" s="42">
        <f>'Income Statement Breakdown'!D2/(('Balance Sheet Breakdown'!C7+'Balance Sheet Breakdown'!D7)*0.5)</f>
        <v>21.625835561644365</v>
      </c>
      <c r="D5" s="42">
        <f>'Income Statement Breakdown'!E2/(('Balance Sheet Breakdown'!D7+'Balance Sheet Breakdown'!E7)*0.5)</f>
        <v>29.310603706766511</v>
      </c>
      <c r="E5" s="40" t="s">
        <v>144</v>
      </c>
      <c r="F5" s="82"/>
      <c r="H5" s="125" t="s">
        <v>211</v>
      </c>
    </row>
    <row r="6" spans="1:8" ht="20.100000000000001" customHeight="1" x14ac:dyDescent="0.2">
      <c r="A6" s="123" t="s">
        <v>65</v>
      </c>
      <c r="B6" s="42">
        <f>365/B5</f>
        <v>18.576388888888889</v>
      </c>
      <c r="C6" s="42">
        <f t="shared" ref="C6:D6" si="1">365/C5</f>
        <v>16.877960574497518</v>
      </c>
      <c r="D6" s="42">
        <f t="shared" si="1"/>
        <v>12.452831188725662</v>
      </c>
      <c r="E6" s="40" t="s">
        <v>144</v>
      </c>
      <c r="F6" s="82"/>
      <c r="H6" s="125" t="s">
        <v>212</v>
      </c>
    </row>
    <row r="7" spans="1:8" ht="20.100000000000001" customHeight="1" x14ac:dyDescent="0.2">
      <c r="A7" s="123"/>
      <c r="B7" s="42"/>
      <c r="C7" s="42"/>
      <c r="D7" s="42"/>
      <c r="E7" s="40" t="s">
        <v>144</v>
      </c>
      <c r="F7" s="82"/>
      <c r="H7" s="125"/>
    </row>
    <row r="8" spans="1:8" ht="20.100000000000001" customHeight="1" x14ac:dyDescent="0.2">
      <c r="A8" s="123" t="s">
        <v>66</v>
      </c>
      <c r="B8" s="42">
        <f>('Balance Sheet Breakdown'!B8-'Balance Sheet Breakdown'!C8+'Income Statement Breakdown'!C3)/(('Balance Sheet Breakdown'!B24+'Balance Sheet Breakdown'!C24)*0.5)</f>
        <v>5.1832620647525962</v>
      </c>
      <c r="C8" s="42">
        <f>('Balance Sheet Breakdown'!C8-'Balance Sheet Breakdown'!D8+'Income Statement Breakdown'!D3)/(('Balance Sheet Breakdown'!C24+'Balance Sheet Breakdown'!D24)*0.5)</f>
        <v>5.8386724402410382</v>
      </c>
      <c r="D8" s="42">
        <f>('Balance Sheet Breakdown'!D8-'Balance Sheet Breakdown'!E8+'Income Statement Breakdown'!E3)/(('Balance Sheet Breakdown'!D24+'Balance Sheet Breakdown'!E24)*0.5)</f>
        <v>6.305469773159996</v>
      </c>
      <c r="E8" s="40" t="s">
        <v>144</v>
      </c>
      <c r="F8" s="82"/>
      <c r="H8" s="125" t="s">
        <v>261</v>
      </c>
    </row>
    <row r="9" spans="1:8" ht="20.100000000000001" customHeight="1" x14ac:dyDescent="0.2">
      <c r="A9" s="123" t="s">
        <v>67</v>
      </c>
      <c r="B9" s="42">
        <f>365/B8</f>
        <v>70.418974661166772</v>
      </c>
      <c r="C9" s="42">
        <f t="shared" ref="C9:D9" si="2">365/C8</f>
        <v>62.51421084771998</v>
      </c>
      <c r="D9" s="42">
        <f t="shared" si="2"/>
        <v>57.886250054463375</v>
      </c>
      <c r="E9" s="40" t="s">
        <v>144</v>
      </c>
      <c r="F9" s="82"/>
      <c r="H9" s="125" t="s">
        <v>213</v>
      </c>
    </row>
    <row r="10" spans="1:8" ht="20.100000000000001" customHeight="1" x14ac:dyDescent="0.2">
      <c r="A10" s="123"/>
      <c r="B10" s="42"/>
      <c r="C10" s="42"/>
      <c r="D10" s="42"/>
      <c r="E10" s="40" t="s">
        <v>144</v>
      </c>
      <c r="F10" s="82"/>
      <c r="H10" s="125"/>
    </row>
    <row r="11" spans="1:8" ht="20.100000000000001" customHeight="1" x14ac:dyDescent="0.2">
      <c r="A11" s="123" t="s">
        <v>218</v>
      </c>
      <c r="B11" s="42">
        <f>'Income Statement Breakdown'!C2/(('Balance Sheet'!B9+'Balance Sheet'!C9)*0.5)</f>
        <v>4.5359223300970877</v>
      </c>
      <c r="C11" s="42">
        <f>'Income Statement Breakdown'!D2/(('Balance Sheet'!C9+'Balance Sheet'!D9)*0.5)</f>
        <v>-196.75937044686745</v>
      </c>
      <c r="D11" s="42">
        <f>'Income Statement Breakdown'!E2/(('Balance Sheet'!D9+'Balance Sheet'!E9)*0.5)</f>
        <v>-15.384542817183505</v>
      </c>
      <c r="E11" s="40" t="s">
        <v>144</v>
      </c>
      <c r="F11" s="82"/>
      <c r="H11" s="125" t="s">
        <v>214</v>
      </c>
    </row>
    <row r="12" spans="1:8" ht="20.100000000000001" customHeight="1" x14ac:dyDescent="0.2">
      <c r="A12" s="123" t="s">
        <v>68</v>
      </c>
      <c r="B12" s="42">
        <f>'Income Statement Breakdown'!C2/(('Balance Sheet Breakdown'!B14+'Income Statement Breakdown'!C14)*0.5)</f>
        <v>2.6023022651318231</v>
      </c>
      <c r="C12" s="42">
        <f>'Income Statement Breakdown'!D2/(('Balance Sheet Breakdown'!C14+'Income Statement Breakdown'!D14)*0.5)</f>
        <v>2.5306836902800658</v>
      </c>
      <c r="D12" s="42">
        <f>'Income Statement Breakdown'!E2/(('Balance Sheet Breakdown'!D14+'Income Statement Breakdown'!E14)*0.5)</f>
        <v>2.3041142704444106</v>
      </c>
      <c r="E12" s="40" t="s">
        <v>144</v>
      </c>
      <c r="F12" s="82"/>
      <c r="H12" s="125" t="s">
        <v>215</v>
      </c>
    </row>
    <row r="13" spans="1:8" ht="20.100000000000001" customHeight="1" thickBot="1" x14ac:dyDescent="0.25">
      <c r="A13" s="124" t="s">
        <v>69</v>
      </c>
      <c r="B13" s="43">
        <f>'Income Statement Breakdown'!C2/(('Balance Sheet'!B2+'Balance Sheet'!C2)*0.5)</f>
        <v>0.72951872028869846</v>
      </c>
      <c r="C13" s="43">
        <f>'Income Statement Breakdown'!D2/(('Balance Sheet'!C2+'Balance Sheet'!D2)*0.5)</f>
        <v>0.76747952734777369</v>
      </c>
      <c r="D13" s="43">
        <f>'Income Statement Breakdown'!E2/(('Balance Sheet'!D2+'Balance Sheet'!E2)*0.5)</f>
        <v>0.73503803905355847</v>
      </c>
      <c r="E13" s="41" t="s">
        <v>144</v>
      </c>
      <c r="F13" s="83"/>
      <c r="H13" s="125" t="s">
        <v>216</v>
      </c>
    </row>
    <row r="14" spans="1:8" ht="15" thickTop="1" x14ac:dyDescent="0.2"/>
    <row r="16" spans="1:8" ht="16.5" x14ac:dyDescent="0.2">
      <c r="A16" s="24" t="s">
        <v>219</v>
      </c>
    </row>
    <row r="17" spans="1:1" ht="16.5" x14ac:dyDescent="0.2">
      <c r="A17" s="13" t="s">
        <v>220</v>
      </c>
    </row>
    <row r="18" spans="1:1" ht="16.5" x14ac:dyDescent="0.2">
      <c r="A18" s="13" t="s">
        <v>262</v>
      </c>
    </row>
    <row r="20" spans="1:1" x14ac:dyDescent="0.2">
      <c r="A20" s="13" t="s">
        <v>221</v>
      </c>
    </row>
    <row r="21" spans="1:1" x14ac:dyDescent="0.2">
      <c r="A21" s="13" t="s">
        <v>222</v>
      </c>
    </row>
    <row r="22" spans="1:1" x14ac:dyDescent="0.2">
      <c r="A22" s="13" t="s">
        <v>223</v>
      </c>
    </row>
    <row r="23" spans="1:1" x14ac:dyDescent="0.2">
      <c r="A23" s="13" t="s">
        <v>224</v>
      </c>
    </row>
    <row r="24" spans="1:1" x14ac:dyDescent="0.2">
      <c r="A24" s="13" t="s">
        <v>225</v>
      </c>
    </row>
    <row r="25" spans="1:1" x14ac:dyDescent="0.2">
      <c r="A25" s="13" t="s">
        <v>226</v>
      </c>
    </row>
  </sheetData>
  <phoneticPr fontId="1" type="noConversion"/>
  <pageMargins left="0.7" right="0.7" top="0.75" bottom="0.75" header="0.3" footer="0.3"/>
  <pageSetup paperSize="9" orientation="landscape" horizontalDpi="0" verticalDpi="0" r:id="rId1"/>
  <extLst>
    <ext xmlns:x14="http://schemas.microsoft.com/office/spreadsheetml/2009/9/main" uri="{05C60535-1F16-4fd2-B633-F4F36F0B64E0}">
      <x14:sparklineGroups xmlns:xm="http://schemas.microsoft.com/office/excel/2006/main">
        <x14:sparklineGroup displayEmptyCellsAs="gap" xr2:uid="{E21A003A-E644-4F47-A541-64621E27147E}">
          <x14:colorSeries rgb="FF376092"/>
          <x14:colorNegative rgb="FFD00000"/>
          <x14:colorAxis rgb="FF000000"/>
          <x14:colorMarkers rgb="FFD00000"/>
          <x14:colorFirst rgb="FFD00000"/>
          <x14:colorLast rgb="FFD00000"/>
          <x14:colorHigh rgb="FFD00000"/>
          <x14:colorLow rgb="FFD00000"/>
          <x14:sparklines>
            <x14:sparkline>
              <xm:f>'Activity Ratios'!B2:D2</xm:f>
              <xm:sqref>F2</xm:sqref>
            </x14:sparkline>
            <x14:sparkline>
              <xm:f>'Activity Ratios'!B3:D3</xm:f>
              <xm:sqref>F3</xm:sqref>
            </x14:sparkline>
            <x14:sparkline>
              <xm:f>'Activity Ratios'!B4:D4</xm:f>
              <xm:sqref>F4</xm:sqref>
            </x14:sparkline>
            <x14:sparkline>
              <xm:f>'Activity Ratios'!B5:D5</xm:f>
              <xm:sqref>F5</xm:sqref>
            </x14:sparkline>
            <x14:sparkline>
              <xm:f>'Activity Ratios'!B6:D6</xm:f>
              <xm:sqref>F6</xm:sqref>
            </x14:sparkline>
            <x14:sparkline>
              <xm:f>'Activity Ratios'!B7:D7</xm:f>
              <xm:sqref>F7</xm:sqref>
            </x14:sparkline>
            <x14:sparkline>
              <xm:f>'Activity Ratios'!B8:D8</xm:f>
              <xm:sqref>F8</xm:sqref>
            </x14:sparkline>
            <x14:sparkline>
              <xm:f>'Activity Ratios'!B9:D9</xm:f>
              <xm:sqref>F9</xm:sqref>
            </x14:sparkline>
            <x14:sparkline>
              <xm:f>'Activity Ratios'!B10:D10</xm:f>
              <xm:sqref>F10</xm:sqref>
            </x14:sparkline>
            <x14:sparkline>
              <xm:f>'Activity Ratios'!B11:D11</xm:f>
              <xm:sqref>F11</xm:sqref>
            </x14:sparkline>
            <x14:sparkline>
              <xm:f>'Activity Ratios'!B12:D12</xm:f>
              <xm:sqref>F12</xm:sqref>
            </x14:sparkline>
            <x14:sparkline>
              <xm:f>'Activity Ratios'!B13:D13</xm:f>
              <xm:sqref>F13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5A20-B32C-490D-866C-77FFAB5FCEA1}">
  <dimension ref="A1:H13"/>
  <sheetViews>
    <sheetView workbookViewId="0">
      <selection activeCell="B2" sqref="B2:E8"/>
    </sheetView>
  </sheetViews>
  <sheetFormatPr defaultRowHeight="14.25" x14ac:dyDescent="0.2"/>
  <cols>
    <col min="1" max="1" width="51.25" style="13" bestFit="1" customWidth="1"/>
    <col min="2" max="6" width="15.625" style="13" customWidth="1"/>
    <col min="7" max="16384" width="9" style="13"/>
  </cols>
  <sheetData>
    <row r="1" spans="1:8" ht="20.100000000000001" customHeight="1" thickTop="1" thickBot="1" x14ac:dyDescent="0.25">
      <c r="A1" s="3" t="s">
        <v>146</v>
      </c>
      <c r="B1" s="26">
        <v>44196</v>
      </c>
      <c r="C1" s="26">
        <v>43830</v>
      </c>
      <c r="D1" s="26">
        <v>43465</v>
      </c>
      <c r="E1" s="26">
        <v>43100</v>
      </c>
      <c r="F1" s="50" t="s">
        <v>145</v>
      </c>
    </row>
    <row r="2" spans="1:8" ht="20.100000000000001" customHeight="1" thickTop="1" x14ac:dyDescent="0.2">
      <c r="A2" s="113" t="s">
        <v>159</v>
      </c>
      <c r="B2" s="129">
        <f>'Balance Sheet Breakdown'!B9/'Balance Sheet Breakdown'!B28</f>
        <v>1.8751403705783267</v>
      </c>
      <c r="C2" s="129">
        <f>'Balance Sheet Breakdown'!C9/'Balance Sheet Breakdown'!C28</f>
        <v>1.1346207931002157</v>
      </c>
      <c r="D2" s="129">
        <f>'Balance Sheet Breakdown'!D9/'Balance Sheet Breakdown'!D28</f>
        <v>0.83128452214821735</v>
      </c>
      <c r="E2" s="129">
        <f>'Balance Sheet Breakdown'!E9/'Balance Sheet Breakdown'!E28</f>
        <v>0.8561306219029613</v>
      </c>
      <c r="F2" s="115"/>
      <c r="H2" s="112" t="s">
        <v>227</v>
      </c>
    </row>
    <row r="3" spans="1:8" ht="20.100000000000001" customHeight="1" x14ac:dyDescent="0.2">
      <c r="A3" s="113" t="s">
        <v>160</v>
      </c>
      <c r="B3" s="129">
        <f>('Balance Sheet Breakdown'!B6+'Balance Sheet Breakdown'!B7)/'Balance Sheet Breakdown'!B28</f>
        <v>1.4928411005053341</v>
      </c>
      <c r="C3" s="129">
        <f>('Balance Sheet Breakdown'!C6+'Balance Sheet Breakdown'!C7)/'Balance Sheet Breakdown'!C28</f>
        <v>0.71172775850754666</v>
      </c>
      <c r="D3" s="129">
        <f>('Balance Sheet Breakdown'!D6+'Balance Sheet Breakdown'!D7)/'Balance Sheet Breakdown'!D28</f>
        <v>0.46382875493287923</v>
      </c>
      <c r="E3" s="129">
        <f>('Balance Sheet Breakdown'!E6+'Balance Sheet Breakdown'!E7)/'Balance Sheet Breakdown'!E28</f>
        <v>0.50598853110296604</v>
      </c>
      <c r="F3" s="115"/>
      <c r="H3" s="112" t="s">
        <v>228</v>
      </c>
    </row>
    <row r="4" spans="1:8" ht="20.100000000000001" customHeight="1" x14ac:dyDescent="0.2">
      <c r="A4" s="113" t="s">
        <v>161</v>
      </c>
      <c r="B4" s="129">
        <f>'Balance Sheet Breakdown'!B5/'Balance Sheet Breakdown'!B28</f>
        <v>1.360471645143178</v>
      </c>
      <c r="C4" s="129">
        <f>'Balance Sheet Breakdown'!C5/'Balance Sheet Breakdown'!C28</f>
        <v>0.58760663729258455</v>
      </c>
      <c r="D4" s="129">
        <f>'Balance Sheet Breakdown'!D5/'Balance Sheet Breakdown'!D28</f>
        <v>0.36885186510671991</v>
      </c>
      <c r="E4" s="129">
        <f>'Balance Sheet Breakdown'!E5/'Balance Sheet Breakdown'!E28</f>
        <v>0.43883502482842912</v>
      </c>
      <c r="F4" s="115"/>
      <c r="H4" s="112" t="s">
        <v>229</v>
      </c>
    </row>
    <row r="5" spans="1:8" ht="20.100000000000001" customHeight="1" x14ac:dyDescent="0.2">
      <c r="A5" s="113"/>
      <c r="B5" s="129"/>
      <c r="C5" s="129"/>
      <c r="D5" s="129"/>
      <c r="E5" s="129"/>
      <c r="F5" s="115"/>
      <c r="H5" s="112"/>
    </row>
    <row r="6" spans="1:8" ht="20.100000000000001" customHeight="1" x14ac:dyDescent="0.2">
      <c r="A6" s="113" t="s">
        <v>233</v>
      </c>
      <c r="B6" s="129">
        <f>('Balance Sheet Breakdown'!B5+'Balance Sheet Breakdown'!B7)/(('Income Statement Breakdown'!C3+'Income Statement Breakdown'!C8+'Income Statement Breakdown'!C10)/365)</f>
        <v>256.30736216573126</v>
      </c>
      <c r="C6" s="129">
        <f>('Balance Sheet Breakdown'!C5+'Balance Sheet Breakdown'!C7)/(('Income Statement Breakdown'!D3+'Income Statement Breakdown'!D8+'Income Statement Breakdown'!D10)/365)</f>
        <v>110.03772386133501</v>
      </c>
      <c r="D6" s="129">
        <f>('Balance Sheet Breakdown'!D5+'Balance Sheet Breakdown'!D7)/(('Income Statement Breakdown'!E3+'Income Statement Breakdown'!E8+'Income Statement Breakdown'!E10)/365)</f>
        <v>75.596821207892205</v>
      </c>
      <c r="E6" s="129">
        <f>('Balance Sheet Breakdown'!E5+'Balance Sheet Breakdown'!E7)/(('Income Statement Breakdown'!F3+'Income Statement Breakdown'!F8+'Income Statement Breakdown'!F10)/365)</f>
        <v>102.25024231544782</v>
      </c>
      <c r="F6" s="115"/>
      <c r="H6" s="112" t="s">
        <v>230</v>
      </c>
    </row>
    <row r="7" spans="1:8" ht="20.100000000000001" customHeight="1" x14ac:dyDescent="0.2">
      <c r="A7" s="113"/>
      <c r="B7" s="129"/>
      <c r="C7" s="129"/>
      <c r="D7" s="129"/>
      <c r="E7" s="129"/>
      <c r="F7" s="115"/>
      <c r="H7" s="112" t="s">
        <v>231</v>
      </c>
    </row>
    <row r="8" spans="1:8" ht="20.100000000000001" customHeight="1" thickBot="1" x14ac:dyDescent="0.25">
      <c r="A8" s="114" t="s">
        <v>162</v>
      </c>
      <c r="B8" s="130">
        <f>'Activity Ratios'!B3+'Activity Ratios'!B6-'Activity Ratios'!B9</f>
        <v>4.2351665765537234</v>
      </c>
      <c r="C8" s="130">
        <f>'Activity Ratios'!C3+'Activity Ratios'!C6-'Activity Ratios'!C9</f>
        <v>13.676436595956915</v>
      </c>
      <c r="D8" s="130">
        <f>'Activity Ratios'!D3+'Activity Ratios'!D6-'Activity Ratios'!D9</f>
        <v>10.900784185634137</v>
      </c>
      <c r="E8" s="130" t="s">
        <v>144</v>
      </c>
      <c r="F8" s="116"/>
      <c r="H8" s="112" t="s">
        <v>232</v>
      </c>
    </row>
    <row r="9" spans="1:8" ht="15" thickTop="1" x14ac:dyDescent="0.2"/>
    <row r="11" spans="1:8" ht="16.5" x14ac:dyDescent="0.2">
      <c r="A11" s="13" t="s">
        <v>234</v>
      </c>
    </row>
    <row r="13" spans="1:8" x14ac:dyDescent="0.2">
      <c r="A13" s="13" t="s">
        <v>235</v>
      </c>
    </row>
  </sheetData>
  <phoneticPr fontId="1" type="noConversion"/>
  <pageMargins left="0.7" right="0.7" top="0.75" bottom="0.75" header="0.3" footer="0.3"/>
  <pageSetup paperSize="9" orientation="landscape" horizontalDpi="0" verticalDpi="0" r:id="rId1"/>
  <extLst>
    <ext xmlns:x14="http://schemas.microsoft.com/office/spreadsheetml/2009/9/main" uri="{05C60535-1F16-4fd2-B633-F4F36F0B64E0}">
      <x14:sparklineGroups xmlns:xm="http://schemas.microsoft.com/office/excel/2006/main">
        <x14:sparklineGroup displayEmptyCellsAs="gap" xr2:uid="{94ED12C2-436C-4317-A3D7-19485258BE78}">
          <x14:colorSeries rgb="FF376092"/>
          <x14:colorNegative rgb="FFD00000"/>
          <x14:colorAxis rgb="FF000000"/>
          <x14:colorMarkers rgb="FFD00000"/>
          <x14:colorFirst rgb="FFD00000"/>
          <x14:colorLast rgb="FFD00000"/>
          <x14:colorHigh rgb="FFD00000"/>
          <x14:colorLow rgb="FFD00000"/>
          <x14:sparklines>
            <x14:sparkline>
              <xm:f>'Liquidity Ratios'!B8:D8</xm:f>
              <xm:sqref>F8</xm:sqref>
            </x14:sparkline>
          </x14:sparklines>
        </x14:sparklineGroup>
        <x14:sparklineGroup displayEmptyCellsAs="gap" xr2:uid="{1F3210A1-F3AB-4E25-A802-CB0386FF1195}">
          <x14:colorSeries rgb="FF376092"/>
          <x14:colorNegative rgb="FFD00000"/>
          <x14:colorAxis rgb="FF000000"/>
          <x14:colorMarkers rgb="FFD00000"/>
          <x14:colorFirst rgb="FFD00000"/>
          <x14:colorLast rgb="FFD00000"/>
          <x14:colorHigh rgb="FFD00000"/>
          <x14:colorLow rgb="FFD00000"/>
          <x14:sparklines>
            <x14:sparkline>
              <xm:f>'Liquidity Ratios'!B2:E2</xm:f>
              <xm:sqref>F2</xm:sqref>
            </x14:sparkline>
            <x14:sparkline>
              <xm:f>'Liquidity Ratios'!B3:E3</xm:f>
              <xm:sqref>F3</xm:sqref>
            </x14:sparkline>
            <x14:sparkline>
              <xm:f>'Liquidity Ratios'!B4:E4</xm:f>
              <xm:sqref>F4</xm:sqref>
            </x14:sparkline>
            <x14:sparkline>
              <xm:f>'Liquidity Ratios'!B5:E5</xm:f>
              <xm:sqref>F5</xm:sqref>
            </x14:sparkline>
            <x14:sparkline>
              <xm:f>'Liquidity Ratios'!B6:E6</xm:f>
              <xm:sqref>F6</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0087-93B4-4BAC-BC0A-4C396B336026}">
  <dimension ref="A1:I19"/>
  <sheetViews>
    <sheetView workbookViewId="0">
      <selection activeCell="B42" sqref="B42"/>
    </sheetView>
  </sheetViews>
  <sheetFormatPr defaultRowHeight="14.25" x14ac:dyDescent="0.2"/>
  <cols>
    <col min="1" max="1" width="51.25" style="13" bestFit="1" customWidth="1"/>
    <col min="2" max="6" width="15.625" style="13" customWidth="1"/>
    <col min="7" max="16384" width="9" style="13"/>
  </cols>
  <sheetData>
    <row r="1" spans="1:9" ht="21.75" thickTop="1" thickBot="1" x14ac:dyDescent="0.25">
      <c r="A1" s="3" t="s">
        <v>163</v>
      </c>
      <c r="B1" s="26">
        <v>44196</v>
      </c>
      <c r="C1" s="26">
        <v>43830</v>
      </c>
      <c r="D1" s="26">
        <v>43465</v>
      </c>
      <c r="E1" s="26">
        <v>43100</v>
      </c>
      <c r="F1" s="50" t="s">
        <v>145</v>
      </c>
    </row>
    <row r="2" spans="1:9" ht="20.100000000000001" customHeight="1" thickTop="1" x14ac:dyDescent="0.2">
      <c r="A2" s="117" t="s">
        <v>167</v>
      </c>
      <c r="B2" s="131"/>
      <c r="C2" s="131"/>
      <c r="D2" s="131"/>
      <c r="E2" s="131"/>
      <c r="F2" s="118"/>
    </row>
    <row r="3" spans="1:9" ht="20.100000000000001" customHeight="1" x14ac:dyDescent="0.2">
      <c r="A3" s="113" t="s">
        <v>164</v>
      </c>
      <c r="B3" s="129">
        <f>('Balance Sheet Breakdown'!B23+'Balance Sheet Breakdown'!B30)/'Balance Sheet Breakdown'!B19</f>
        <v>0.19695865613254582</v>
      </c>
      <c r="C3" s="129">
        <f>('Balance Sheet Breakdown'!C23+'Balance Sheet Breakdown'!C30)/'Balance Sheet Breakdown'!C19</f>
        <v>0.34396222565507595</v>
      </c>
      <c r="D3" s="129">
        <f>('Balance Sheet Breakdown'!D23+'Balance Sheet Breakdown'!D30)/'Balance Sheet Breakdown'!D19</f>
        <v>0.35751893081060165</v>
      </c>
      <c r="E3" s="129">
        <f>('Balance Sheet Breakdown'!E23+'Balance Sheet Breakdown'!E30)/'Balance Sheet Breakdown'!E19</f>
        <v>0.35996524491114618</v>
      </c>
      <c r="F3" s="115"/>
      <c r="I3" s="13" t="s">
        <v>171</v>
      </c>
    </row>
    <row r="4" spans="1:9" ht="20.100000000000001" customHeight="1" x14ac:dyDescent="0.2">
      <c r="A4" s="113" t="s">
        <v>165</v>
      </c>
      <c r="B4" s="129">
        <f>('Balance Sheet Breakdown'!B23+'Balance Sheet Breakdown'!B30)/('Balance Sheet Breakdown'!B23+'Balance Sheet Breakdown'!B30+'Balance Sheet Breakdown'!B40)</f>
        <v>0.31606967011324472</v>
      </c>
      <c r="C4" s="129">
        <f>('Balance Sheet Breakdown'!C23+'Balance Sheet Breakdown'!C30)/('Balance Sheet Breakdown'!C23+'Balance Sheet Breakdown'!C30+'Balance Sheet Breakdown'!C40)</f>
        <v>0.64069710624898202</v>
      </c>
      <c r="D4" s="129">
        <f>('Balance Sheet Breakdown'!D23+'Balance Sheet Breakdown'!D30)/('Balance Sheet Breakdown'!D23+'Balance Sheet Breakdown'!D30+'Balance Sheet Breakdown'!D40)</f>
        <v>0.68350911221198529</v>
      </c>
      <c r="E4" s="129">
        <f>('Balance Sheet Breakdown'!E23+'Balance Sheet Breakdown'!E30)/('Balance Sheet Breakdown'!E23+'Balance Sheet Breakdown'!E30+'Balance Sheet Breakdown'!E40)</f>
        <v>0.70882424488976914</v>
      </c>
      <c r="F4" s="115"/>
      <c r="I4" s="13" t="s">
        <v>174</v>
      </c>
    </row>
    <row r="5" spans="1:9" ht="20.100000000000001" customHeight="1" x14ac:dyDescent="0.2">
      <c r="A5" s="113" t="s">
        <v>172</v>
      </c>
      <c r="B5" s="129">
        <f>('Balance Sheet Breakdown'!B23+'Balance Sheet Breakdown'!B30)/'Balance Sheet Breakdown'!B40</f>
        <v>0.46213723284589425</v>
      </c>
      <c r="C5" s="129">
        <f>('Balance Sheet Breakdown'!C23+'Balance Sheet Breakdown'!C30)/'Balance Sheet Breakdown'!C40</f>
        <v>1.7831671199758234</v>
      </c>
      <c r="D5" s="129">
        <f>('Balance Sheet Breakdown'!D23+'Balance Sheet Breakdown'!D30)/'Balance Sheet Breakdown'!D40</f>
        <v>2.159648629978248</v>
      </c>
      <c r="E5" s="129">
        <f>('Balance Sheet Breakdown'!E23+'Balance Sheet Breakdown'!E30)/'Balance Sheet Breakdown'!E40</f>
        <v>2.4343518732231955</v>
      </c>
      <c r="F5" s="115"/>
      <c r="I5" s="13" t="s">
        <v>173</v>
      </c>
    </row>
    <row r="6" spans="1:9" ht="20.100000000000001" customHeight="1" x14ac:dyDescent="0.2">
      <c r="A6" s="113"/>
      <c r="B6" s="129"/>
      <c r="C6" s="129"/>
      <c r="D6" s="129"/>
      <c r="E6" s="129"/>
      <c r="F6" s="115"/>
    </row>
    <row r="7" spans="1:9" ht="20.100000000000001" customHeight="1" x14ac:dyDescent="0.2">
      <c r="A7" s="113" t="s">
        <v>166</v>
      </c>
      <c r="B7" s="129">
        <f>('Balance Sheet Breakdown'!B19+'Balance Sheet Breakdown'!C19)/('Balance Sheet Breakdown'!B40+'Balance Sheet Breakdown'!C40)</f>
        <v>2.99750372707416</v>
      </c>
      <c r="C7" s="129">
        <f>('Balance Sheet Breakdown'!C19+'Balance Sheet Breakdown'!D19)/('Balance Sheet Breakdown'!C40+'Balance Sheet Breakdown'!D40)</f>
        <v>5.5495421073795947</v>
      </c>
      <c r="D7" s="129">
        <f>('Balance Sheet Breakdown'!D19+'Balance Sheet Breakdown'!E19)/('Balance Sheet Breakdown'!D40+'Balance Sheet Breakdown'!E40)</f>
        <v>6.3746609486288115</v>
      </c>
      <c r="E7" s="129" t="s">
        <v>144</v>
      </c>
      <c r="F7" s="115"/>
      <c r="I7" s="13" t="s">
        <v>175</v>
      </c>
    </row>
    <row r="8" spans="1:9" ht="20.100000000000001" customHeight="1" x14ac:dyDescent="0.2">
      <c r="A8" s="113"/>
      <c r="B8" s="129"/>
      <c r="C8" s="129"/>
      <c r="D8" s="129"/>
      <c r="E8" s="129"/>
      <c r="F8" s="115"/>
    </row>
    <row r="9" spans="1:9" ht="20.100000000000001" customHeight="1" x14ac:dyDescent="0.2">
      <c r="A9" s="113" t="s">
        <v>168</v>
      </c>
      <c r="B9" s="129">
        <f>('Balance Sheet Breakdown'!B23+'Balance Sheet Breakdown'!B30)/'Income Statement Breakdown'!C21</f>
        <v>2.4315814393939394</v>
      </c>
      <c r="C9" s="129">
        <f>('Balance Sheet Breakdown'!C23+'Balance Sheet Breakdown'!C30)/'Income Statement Breakdown'!D21</f>
        <v>5.4282428702851888</v>
      </c>
      <c r="D9" s="129">
        <f>('Balance Sheet Breakdown'!D23+'Balance Sheet Breakdown'!D30)/'Income Statement Breakdown'!E21</f>
        <v>6.8184164691517637</v>
      </c>
      <c r="E9" s="129">
        <f>('Balance Sheet Breakdown'!E23+'Balance Sheet Breakdown'!E30)/'Income Statement Breakdown'!F21</f>
        <v>-101.35538960400903</v>
      </c>
      <c r="F9" s="115"/>
      <c r="I9" s="13" t="s">
        <v>176</v>
      </c>
    </row>
    <row r="10" spans="1:9" ht="20.100000000000001" customHeight="1" x14ac:dyDescent="0.2">
      <c r="A10" s="113"/>
      <c r="B10" s="129"/>
      <c r="C10" s="129"/>
      <c r="D10" s="129"/>
      <c r="E10" s="129"/>
      <c r="F10" s="115"/>
    </row>
    <row r="11" spans="1:9" ht="20.100000000000001" customHeight="1" x14ac:dyDescent="0.25">
      <c r="A11" s="119" t="s">
        <v>169</v>
      </c>
      <c r="B11" s="129"/>
      <c r="C11" s="129"/>
      <c r="D11" s="129"/>
      <c r="E11" s="129"/>
      <c r="F11" s="115"/>
    </row>
    <row r="12" spans="1:9" ht="20.100000000000001" customHeight="1" x14ac:dyDescent="0.2">
      <c r="A12" s="113" t="s">
        <v>170</v>
      </c>
      <c r="B12" s="129">
        <f>'Income Statement Breakdown'!C9/'Income Statement Breakdown'!C10</f>
        <v>2.6657754010695189</v>
      </c>
      <c r="C12" s="129">
        <f>'Income Statement Breakdown'!D9/'Income Statement Breakdown'!D10</f>
        <v>0.11678832116788321</v>
      </c>
      <c r="D12" s="129">
        <f>'Income Statement Breakdown'!E9/'Income Statement Breakdown'!E10</f>
        <v>-0.38131663125065041</v>
      </c>
      <c r="E12" s="129">
        <f>'Income Statement Breakdown'!F9/'Income Statement Breakdown'!F10</f>
        <v>-3.4632463252691195</v>
      </c>
      <c r="F12" s="115"/>
      <c r="I12" s="13" t="s">
        <v>177</v>
      </c>
    </row>
    <row r="13" spans="1:9" ht="20.100000000000001" customHeight="1" thickBot="1" x14ac:dyDescent="0.25">
      <c r="A13" s="114" t="s">
        <v>237</v>
      </c>
      <c r="B13" s="130" t="s">
        <v>144</v>
      </c>
      <c r="C13" s="130" t="s">
        <v>144</v>
      </c>
      <c r="D13" s="130" t="s">
        <v>144</v>
      </c>
      <c r="E13" s="130" t="s">
        <v>144</v>
      </c>
      <c r="F13" s="17"/>
      <c r="I13" s="13" t="s">
        <v>178</v>
      </c>
    </row>
    <row r="14" spans="1:9" ht="20.100000000000001" customHeight="1" thickTop="1" x14ac:dyDescent="0.2">
      <c r="A14" s="112"/>
      <c r="B14" s="128"/>
      <c r="C14" s="128"/>
      <c r="D14" s="128"/>
      <c r="E14" s="128"/>
      <c r="F14" s="112"/>
    </row>
    <row r="16" spans="1:9" ht="16.5" x14ac:dyDescent="0.2">
      <c r="A16" s="13" t="s">
        <v>238</v>
      </c>
    </row>
    <row r="18" spans="1:1" x14ac:dyDescent="0.2">
      <c r="A18" s="13" t="s">
        <v>236</v>
      </c>
    </row>
    <row r="19" spans="1:1" x14ac:dyDescent="0.2">
      <c r="A19" s="13" t="s">
        <v>239</v>
      </c>
    </row>
  </sheetData>
  <phoneticPr fontId="1"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8D0A656-50AD-4C69-A3CA-31C81CF91800}">
          <x14:colorSeries rgb="FF376092"/>
          <x14:colorNegative rgb="FFD00000"/>
          <x14:colorAxis rgb="FF000000"/>
          <x14:colorMarkers rgb="FFD00000"/>
          <x14:colorFirst rgb="FFD00000"/>
          <x14:colorLast rgb="FFD00000"/>
          <x14:colorHigh rgb="FFD00000"/>
          <x14:colorLow rgb="FFD00000"/>
          <x14:sparklines>
            <x14:sparkline>
              <xm:f>'Solvency Ratios'!B3:E3</xm:f>
              <xm:sqref>F3</xm:sqref>
            </x14:sparkline>
            <x14:sparkline>
              <xm:f>'Solvency Ratios'!B4:E4</xm:f>
              <xm:sqref>F4</xm:sqref>
            </x14:sparkline>
            <x14:sparkline>
              <xm:f>'Solvency Ratios'!B5:E5</xm:f>
              <xm:sqref>F5</xm:sqref>
            </x14:sparkline>
            <x14:sparkline>
              <xm:f>'Solvency Ratios'!B6:E6</xm:f>
              <xm:sqref>F6</xm:sqref>
            </x14:sparkline>
            <x14:sparkline>
              <xm:f>'Solvency Ratios'!B7:E7</xm:f>
              <xm:sqref>F7</xm:sqref>
            </x14:sparkline>
            <x14:sparkline>
              <xm:f>'Solvency Ratios'!B8:E8</xm:f>
              <xm:sqref>F8</xm:sqref>
            </x14:sparkline>
            <x14:sparkline>
              <xm:f>'Solvency Ratios'!B9:E9</xm:f>
              <xm:sqref>F9</xm:sqref>
            </x14:sparkline>
            <x14:sparkline>
              <xm:f>'Solvency Ratios'!B10:E10</xm:f>
              <xm:sqref>F10</xm:sqref>
            </x14:sparkline>
            <x14:sparkline>
              <xm:f>'Solvency Ratios'!B11:E11</xm:f>
              <xm:sqref>F11</xm:sqref>
            </x14:sparkline>
            <x14:sparkline>
              <xm:f>'Solvency Ratios'!B12:E12</xm:f>
              <xm:sqref>F12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Income Statement</vt:lpstr>
      <vt:lpstr>Income Statement Breakdown</vt:lpstr>
      <vt:lpstr>Balance Sheet</vt:lpstr>
      <vt:lpstr>Balance Sheet Breakdown</vt:lpstr>
      <vt:lpstr>Cash Flow</vt:lpstr>
      <vt:lpstr>Cash Flow Breakdown</vt:lpstr>
      <vt:lpstr>Activity Ratios</vt:lpstr>
      <vt:lpstr>Liquidity Ratios</vt:lpstr>
      <vt:lpstr>Solvency Ratios</vt:lpstr>
      <vt:lpstr>Cash Flow Ratios</vt:lpstr>
      <vt:lpstr>Profitability Ratios</vt:lpstr>
      <vt:lpstr>Valuation Ratios</vt:lpstr>
      <vt:lpstr>DuPont Analysis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nongyulin</cp:lastModifiedBy>
  <cp:lastPrinted>2021-06-16T17:55:33Z</cp:lastPrinted>
  <dcterms:created xsi:type="dcterms:W3CDTF">2021-05-14T12:04:23Z</dcterms:created>
  <dcterms:modified xsi:type="dcterms:W3CDTF">2021-06-16T16:25:43Z</dcterms:modified>
</cp:coreProperties>
</file>